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416" windowWidth="8325" windowHeight="116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<sst xmlns="http://schemas.openxmlformats.org/spreadsheetml/2006/main" count="103" uniqueCount="63">
  <si>
    <t>кв.м.</t>
  </si>
  <si>
    <t>чел.</t>
  </si>
  <si>
    <t>Год</t>
  </si>
  <si>
    <t>общая площадь МКД, всего</t>
  </si>
  <si>
    <t>Площадь жилых помещений</t>
  </si>
  <si>
    <t>Количество жителей, зарегистрированных в МКД</t>
  </si>
  <si>
    <t>комплексный ремонт</t>
  </si>
  <si>
    <t>Виды работ по капитальному ремонту МКД, предусмотренные п.3 ст.15 185-ФЗ</t>
  </si>
  <si>
    <t>В том числе планируется израсходовать на разработку проектной документации</t>
  </si>
  <si>
    <t>Стоимость капитального ремонта ВСЕГО в разбивке по источникам финансирования</t>
  </si>
  <si>
    <t>наименование улицы</t>
  </si>
  <si>
    <t>номер дома</t>
  </si>
  <si>
    <t>корпус, строение и т.п.</t>
  </si>
  <si>
    <t>ввода в эксплуатацию</t>
  </si>
  <si>
    <t>последнего комплексного капитального ремонта</t>
  </si>
  <si>
    <t>ремонт внутридом. инженерных систем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</si>
  <si>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</si>
  <si>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</si>
  <si>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</si>
  <si>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</si>
  <si>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всего:</t>
  </si>
  <si>
    <t>в том числе жилых помещений, находящихся в собственности граждан</t>
  </si>
  <si>
    <t>Всего работ по инженерным системам (14+15+16+17+18+19)</t>
  </si>
  <si>
    <t>в том числе</t>
  </si>
  <si>
    <t>за счет средств Фонда</t>
  </si>
  <si>
    <t xml:space="preserve">за счет средств бюджета субъекта Российской Федерации </t>
  </si>
  <si>
    <t>предусмотренные в местном бюджете на долевое финансирование</t>
  </si>
  <si>
    <t>ТСЖ, других кооперативов либо  собствен-ников помещений в МКД</t>
  </si>
  <si>
    <t>установка приборов учета потребления ресурсов</t>
  </si>
  <si>
    <t>Ремонт сетей электроснабжения</t>
  </si>
  <si>
    <t>Ремонт сетей теплоснабжения</t>
  </si>
  <si>
    <t>Ремонт сетей газоснабжения</t>
  </si>
  <si>
    <t>Ремонт сетей водоснабжения</t>
  </si>
  <si>
    <t xml:space="preserve">Ремонт систем водоотведения </t>
  </si>
  <si>
    <t>ед.</t>
  </si>
  <si>
    <t>тыс.руб/кв.м.</t>
  </si>
  <si>
    <t>№ п/п</t>
  </si>
  <si>
    <t>Адрес многоквартирного дома</t>
  </si>
  <si>
    <t>населенный пункт</t>
  </si>
  <si>
    <t>Удельная стоимость капитального ремонта, тыс. руб./кв.м. общей площади помещений в МКД</t>
  </si>
  <si>
    <t>тыс. руб.</t>
  </si>
  <si>
    <t>А</t>
  </si>
  <si>
    <t>Б</t>
  </si>
  <si>
    <t>А-1</t>
  </si>
  <si>
    <t>А-2</t>
  </si>
  <si>
    <t xml:space="preserve">ул. 9 Мая </t>
  </si>
  <si>
    <t xml:space="preserve">ул. Ленина </t>
  </si>
  <si>
    <t>ул.Ленина</t>
  </si>
  <si>
    <t>ул.Карпенко</t>
  </si>
  <si>
    <t xml:space="preserve">ул.Крылова </t>
  </si>
  <si>
    <t xml:space="preserve">ул.Мира </t>
  </si>
  <si>
    <t xml:space="preserve">ул.Ленина </t>
  </si>
  <si>
    <t>ул.Электростальская</t>
  </si>
  <si>
    <t xml:space="preserve">ул.Электростальская </t>
  </si>
  <si>
    <t>площадь мест общего пользования</t>
  </si>
  <si>
    <t>Износ здания, %</t>
  </si>
  <si>
    <t>итого</t>
  </si>
  <si>
    <t>ПРИЛОЖЕНИЕ 2 (продолжение)</t>
  </si>
  <si>
    <t xml:space="preserve">Перечень многоквартирных домов, подлежащих капитальному ремонту в 2014 году </t>
  </si>
  <si>
    <t xml:space="preserve">ул.Шоссейная </t>
  </si>
  <si>
    <t xml:space="preserve">ул.Елагина </t>
  </si>
  <si>
    <t xml:space="preserve">Стоимость капитального ремонта ВСЕГО
</t>
  </si>
  <si>
    <t>к муниципальной  программе «Капитальный ремонт многоквартирных домов в Чебаркульском городском округе на 2011 -2014  годы»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</si>
</sst>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0.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##\ ###\ ###\ ##0.00"/>
    <numFmt numFmtId="178" formatCode="###\ ###\ ###\ ##0"/>
    <numFmt numFmtId="179" formatCode="####\ ###\ ###\ ##0.00"/>
    <numFmt numFmtId="180" formatCode="###.0\ ###\ ###\ ##0"/>
    <numFmt numFmtId="181" formatCode="###.###\ ###\ ##0"/>
    <numFmt numFmtId="182" formatCode="###.##\ ###\ ##0"/>
    <numFmt numFmtId="183" formatCode="###.#\ ###\ ##0"/>
    <numFmt numFmtId="184" formatCode="###.###\ ##0"/>
    <numFmt numFmtId="185" formatCode="###.##\ ##0"/>
    <numFmt numFmtId="186" formatCode="###.#\ ##0"/>
    <numFmt numFmtId="187" formatCode="###.##0"/>
    <numFmt numFmtId="188" formatCode="###.##"/>
    <numFmt numFmtId="189" formatCode="###.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/>
    </xf>
    <xf numFmtId="0" fontId="3" fillId="33" borderId="0" xfId="52" applyFont="1" applyFill="1" applyBorder="1" applyAlignment="1">
      <alignment horizontal="left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" fontId="3" fillId="33" borderId="10" xfId="52" applyNumberFormat="1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right"/>
      <protection/>
    </xf>
    <xf numFmtId="0" fontId="3" fillId="33" borderId="10" xfId="52" applyFont="1" applyFill="1" applyBorder="1" applyAlignment="1">
      <alignment horizontal="left"/>
      <protection/>
    </xf>
    <xf numFmtId="0" fontId="3" fillId="33" borderId="10" xfId="0" applyFont="1" applyFill="1" applyBorder="1" applyAlignment="1">
      <alignment horizontal="left" vertical="center" wrapText="1"/>
    </xf>
    <xf numFmtId="2" fontId="3" fillId="33" borderId="10" xfId="52" applyNumberFormat="1" applyFont="1" applyFill="1" applyBorder="1" applyAlignment="1">
      <alignment horizontal="right" vertical="center"/>
      <protection/>
    </xf>
    <xf numFmtId="165" fontId="3" fillId="33" borderId="10" xfId="52" applyNumberFormat="1" applyFont="1" applyFill="1" applyBorder="1" applyAlignment="1">
      <alignment horizontal="right" vertical="center"/>
      <protection/>
    </xf>
    <xf numFmtId="167" fontId="3" fillId="33" borderId="10" xfId="52" applyNumberFormat="1" applyFont="1" applyFill="1" applyBorder="1" applyAlignment="1">
      <alignment horizontal="right" vertical="center"/>
      <protection/>
    </xf>
    <xf numFmtId="167" fontId="3" fillId="33" borderId="10" xfId="52" applyNumberFormat="1" applyFont="1" applyFill="1" applyBorder="1" applyAlignment="1">
      <alignment horizontal="right"/>
      <protection/>
    </xf>
    <xf numFmtId="2" fontId="3" fillId="33" borderId="10" xfId="52" applyNumberFormat="1" applyFont="1" applyFill="1" applyBorder="1" applyAlignment="1">
      <alignment horizontal="right"/>
      <protection/>
    </xf>
    <xf numFmtId="167" fontId="3" fillId="33" borderId="10" xfId="0" applyNumberFormat="1" applyFont="1" applyFill="1" applyBorder="1" applyAlignment="1">
      <alignment horizontal="right" vertical="center"/>
    </xf>
    <xf numFmtId="0" fontId="3" fillId="33" borderId="10" xfId="52" applyFont="1" applyFill="1" applyBorder="1" applyAlignment="1">
      <alignment horizontal="right" vertical="center"/>
      <protection/>
    </xf>
    <xf numFmtId="165" fontId="4" fillId="33" borderId="10" xfId="52" applyNumberFormat="1" applyFont="1" applyFill="1" applyBorder="1" applyAlignment="1">
      <alignment horizontal="right"/>
      <protection/>
    </xf>
    <xf numFmtId="0" fontId="40" fillId="33" borderId="0" xfId="0" applyFont="1" applyFill="1" applyAlignment="1">
      <alignment/>
    </xf>
    <xf numFmtId="0" fontId="3" fillId="33" borderId="10" xfId="52" applyFont="1" applyFill="1" applyBorder="1" applyAlignment="1">
      <alignment horizontal="right" vertical="center" wrapText="1"/>
      <protection/>
    </xf>
    <xf numFmtId="0" fontId="3" fillId="33" borderId="10" xfId="0" applyFont="1" applyFill="1" applyBorder="1" applyAlignment="1">
      <alignment horizontal="left" vertical="center"/>
    </xf>
    <xf numFmtId="1" fontId="4" fillId="33" borderId="10" xfId="52" applyNumberFormat="1" applyFont="1" applyFill="1" applyBorder="1" applyAlignment="1">
      <alignment horizontal="right"/>
      <protection/>
    </xf>
    <xf numFmtId="0" fontId="3" fillId="33" borderId="10" xfId="0" applyFont="1" applyFill="1" applyBorder="1" applyAlignment="1">
      <alignment horizontal="left"/>
    </xf>
    <xf numFmtId="2" fontId="3" fillId="33" borderId="11" xfId="52" applyNumberFormat="1" applyFont="1" applyFill="1" applyBorder="1" applyAlignment="1">
      <alignment horizontal="right"/>
      <protection/>
    </xf>
    <xf numFmtId="2" fontId="3" fillId="33" borderId="12" xfId="52" applyNumberFormat="1" applyFont="1" applyFill="1" applyBorder="1" applyAlignment="1">
      <alignment horizontal="right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3" fillId="33" borderId="11" xfId="52" applyFont="1" applyFill="1" applyBorder="1" applyAlignment="1">
      <alignment horizontal="center" vertical="center" textRotation="90" wrapText="1"/>
      <protection/>
    </xf>
    <xf numFmtId="0" fontId="3" fillId="33" borderId="13" xfId="52" applyFont="1" applyFill="1" applyBorder="1" applyAlignment="1">
      <alignment horizontal="center" vertical="center" textRotation="90" wrapText="1"/>
      <protection/>
    </xf>
    <xf numFmtId="0" fontId="3" fillId="33" borderId="12" xfId="52" applyFont="1" applyFill="1" applyBorder="1" applyAlignment="1">
      <alignment horizontal="center" vertical="center" textRotation="90" wrapText="1"/>
      <protection/>
    </xf>
    <xf numFmtId="0" fontId="3" fillId="33" borderId="10" xfId="52" applyFont="1" applyFill="1" applyBorder="1" applyAlignment="1">
      <alignment horizontal="center" vertical="center" textRotation="90"/>
      <protection/>
    </xf>
    <xf numFmtId="0" fontId="39" fillId="33" borderId="0" xfId="0" applyFont="1" applyFill="1" applyAlignment="1">
      <alignment horizontal="left" vertical="center" wrapText="1"/>
    </xf>
    <xf numFmtId="0" fontId="4" fillId="33" borderId="10" xfId="52" applyFont="1" applyFill="1" applyBorder="1" applyAlignment="1">
      <alignment horizontal="center"/>
      <protection/>
    </xf>
    <xf numFmtId="0" fontId="40" fillId="33" borderId="0" xfId="0" applyFont="1" applyFill="1" applyAlignment="1">
      <alignment horizontal="center"/>
    </xf>
    <xf numFmtId="2" fontId="3" fillId="33" borderId="11" xfId="52" applyNumberFormat="1" applyFont="1" applyFill="1" applyBorder="1" applyAlignment="1">
      <alignment horizontal="right" vertical="center"/>
      <protection/>
    </xf>
    <xf numFmtId="2" fontId="3" fillId="33" borderId="12" xfId="52" applyNumberFormat="1" applyFont="1" applyFill="1" applyBorder="1" applyAlignment="1">
      <alignment horizontal="right" vertical="center"/>
      <protection/>
    </xf>
    <xf numFmtId="167" fontId="3" fillId="33" borderId="11" xfId="52" applyNumberFormat="1" applyFont="1" applyFill="1" applyBorder="1" applyAlignment="1">
      <alignment horizontal="right" vertical="center"/>
      <protection/>
    </xf>
    <xf numFmtId="167" fontId="3" fillId="33" borderId="12" xfId="52" applyNumberFormat="1" applyFont="1" applyFill="1" applyBorder="1" applyAlignment="1">
      <alignment horizontal="right" vertical="center"/>
      <protection/>
    </xf>
    <xf numFmtId="0" fontId="3" fillId="33" borderId="11" xfId="52" applyFont="1" applyFill="1" applyBorder="1" applyAlignment="1">
      <alignment horizontal="right" vertical="center"/>
      <protection/>
    </xf>
    <xf numFmtId="0" fontId="3" fillId="33" borderId="12" xfId="52" applyFont="1" applyFill="1" applyBorder="1" applyAlignment="1">
      <alignment horizontal="right" vertical="center"/>
      <protection/>
    </xf>
    <xf numFmtId="167" fontId="3" fillId="33" borderId="11" xfId="52" applyNumberFormat="1" applyFont="1" applyFill="1" applyBorder="1" applyAlignment="1">
      <alignment horizontal="center" vertical="center"/>
      <protection/>
    </xf>
    <xf numFmtId="167" fontId="3" fillId="33" borderId="12" xfId="52" applyNumberFormat="1" applyFont="1" applyFill="1" applyBorder="1" applyAlignment="1">
      <alignment horizontal="center" vertical="center"/>
      <protection/>
    </xf>
    <xf numFmtId="0" fontId="3" fillId="33" borderId="11" xfId="52" applyFont="1" applyFill="1" applyBorder="1" applyAlignment="1">
      <alignment horizontal="center" vertical="center" textRotation="90"/>
      <protection/>
    </xf>
    <xf numFmtId="0" fontId="3" fillId="33" borderId="13" xfId="52" applyFont="1" applyFill="1" applyBorder="1" applyAlignment="1">
      <alignment horizontal="center" vertical="center" textRotation="90"/>
      <protection/>
    </xf>
    <xf numFmtId="0" fontId="3" fillId="33" borderId="12" xfId="52" applyFont="1" applyFill="1" applyBorder="1" applyAlignment="1">
      <alignment horizontal="center" vertical="center" textRotation="90"/>
      <protection/>
    </xf>
    <xf numFmtId="167" fontId="3" fillId="33" borderId="11" xfId="0" applyNumberFormat="1" applyFont="1" applyFill="1" applyBorder="1" applyAlignment="1">
      <alignment horizontal="right" vertical="center"/>
    </xf>
    <xf numFmtId="167" fontId="3" fillId="33" borderId="12" xfId="0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"/>
  <sheetViews>
    <sheetView tabSelected="1" zoomScalePageLayoutView="0" workbookViewId="0" topLeftCell="A1">
      <selection activeCell="O39" sqref="O39"/>
    </sheetView>
  </sheetViews>
  <sheetFormatPr defaultColWidth="9.140625" defaultRowHeight="15"/>
  <cols>
    <col min="1" max="1" width="2.7109375" style="3" customWidth="1"/>
    <col min="2" max="2" width="1.8515625" style="3" customWidth="1"/>
    <col min="3" max="3" width="15.57421875" style="3" customWidth="1"/>
    <col min="4" max="5" width="3.57421875" style="3" customWidth="1"/>
    <col min="6" max="6" width="4.421875" style="3" customWidth="1"/>
    <col min="7" max="7" width="4.8515625" style="3" hidden="1" customWidth="1"/>
    <col min="8" max="8" width="1.8515625" style="3" hidden="1" customWidth="1"/>
    <col min="9" max="9" width="6.57421875" style="3" customWidth="1"/>
    <col min="10" max="11" width="6.57421875" style="3" hidden="1" customWidth="1"/>
    <col min="12" max="12" width="5.7109375" style="3" hidden="1" customWidth="1"/>
    <col min="13" max="13" width="5.7109375" style="3" customWidth="1"/>
    <col min="14" max="15" width="7.421875" style="3" customWidth="1"/>
    <col min="16" max="16" width="7.28125" style="3" customWidth="1"/>
    <col min="17" max="17" width="4.00390625" style="3" hidden="1" customWidth="1"/>
    <col min="18" max="18" width="7.28125" style="3" customWidth="1"/>
    <col min="19" max="19" width="7.28125" style="3" hidden="1" customWidth="1"/>
    <col min="20" max="21" width="7.28125" style="3" customWidth="1"/>
    <col min="22" max="22" width="6.57421875" style="3" customWidth="1"/>
    <col min="23" max="23" width="7.421875" style="3" customWidth="1"/>
    <col min="24" max="24" width="3.140625" style="3" hidden="1" customWidth="1"/>
    <col min="25" max="25" width="7.28125" style="3" hidden="1" customWidth="1"/>
    <col min="26" max="26" width="4.28125" style="3" hidden="1" customWidth="1"/>
    <col min="27" max="27" width="7.28125" style="3" hidden="1" customWidth="1"/>
    <col min="28" max="28" width="6.57421875" style="3" customWidth="1"/>
    <col min="29" max="30" width="7.421875" style="3" customWidth="1"/>
    <col min="31" max="31" width="7.28125" style="3" hidden="1" customWidth="1"/>
    <col min="32" max="32" width="7.421875" style="3" customWidth="1"/>
    <col min="33" max="35" width="7.28125" style="3" customWidth="1"/>
    <col min="36" max="36" width="5.57421875" style="3" customWidth="1"/>
    <col min="37" max="16384" width="9.140625" style="3" customWidth="1"/>
  </cols>
  <sheetData>
    <row r="1" s="1" customFormat="1" ht="12" customHeight="1">
      <c r="AH1" s="2" t="s">
        <v>57</v>
      </c>
    </row>
    <row r="2" spans="30:36" s="1" customFormat="1" ht="38.25" customHeight="1">
      <c r="AD2" s="34" t="s">
        <v>62</v>
      </c>
      <c r="AE2" s="34"/>
      <c r="AF2" s="34"/>
      <c r="AG2" s="34"/>
      <c r="AH2" s="34"/>
      <c r="AI2" s="34"/>
      <c r="AJ2" s="34"/>
    </row>
    <row r="3" spans="3:23" s="20" customFormat="1" ht="11.25" customHeight="1">
      <c r="C3" s="36" t="s">
        <v>58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6" spans="1:36" s="4" customFormat="1" ht="11.25">
      <c r="A6" s="27" t="s">
        <v>36</v>
      </c>
      <c r="B6" s="27" t="s">
        <v>37</v>
      </c>
      <c r="C6" s="27"/>
      <c r="D6" s="27"/>
      <c r="E6" s="27"/>
      <c r="F6" s="28" t="s">
        <v>2</v>
      </c>
      <c r="G6" s="28"/>
      <c r="H6" s="28"/>
      <c r="I6" s="29" t="s">
        <v>3</v>
      </c>
      <c r="J6" s="27" t="s">
        <v>4</v>
      </c>
      <c r="K6" s="27"/>
      <c r="L6" s="30" t="s">
        <v>54</v>
      </c>
      <c r="M6" s="29" t="s">
        <v>5</v>
      </c>
      <c r="N6" s="29" t="s">
        <v>6</v>
      </c>
      <c r="O6" s="27" t="s">
        <v>7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9" t="s">
        <v>61</v>
      </c>
      <c r="AE6" s="29" t="s">
        <v>8</v>
      </c>
      <c r="AF6" s="27" t="s">
        <v>9</v>
      </c>
      <c r="AG6" s="27"/>
      <c r="AH6" s="27"/>
      <c r="AI6" s="27"/>
      <c r="AJ6" s="29" t="s">
        <v>39</v>
      </c>
    </row>
    <row r="7" spans="1:36" s="4" customFormat="1" ht="11.25">
      <c r="A7" s="27"/>
      <c r="B7" s="45" t="s">
        <v>38</v>
      </c>
      <c r="C7" s="33" t="s">
        <v>10</v>
      </c>
      <c r="D7" s="33" t="s">
        <v>11</v>
      </c>
      <c r="E7" s="33" t="s">
        <v>12</v>
      </c>
      <c r="F7" s="29" t="s">
        <v>13</v>
      </c>
      <c r="G7" s="30" t="s">
        <v>55</v>
      </c>
      <c r="H7" s="29" t="s">
        <v>14</v>
      </c>
      <c r="I7" s="29"/>
      <c r="J7" s="27"/>
      <c r="K7" s="27"/>
      <c r="L7" s="31"/>
      <c r="M7" s="29"/>
      <c r="N7" s="29"/>
      <c r="O7" s="27" t="s">
        <v>15</v>
      </c>
      <c r="P7" s="27"/>
      <c r="Q7" s="27"/>
      <c r="R7" s="27"/>
      <c r="S7" s="27"/>
      <c r="T7" s="27"/>
      <c r="U7" s="27"/>
      <c r="V7" s="29" t="s">
        <v>16</v>
      </c>
      <c r="W7" s="29"/>
      <c r="X7" s="29" t="s">
        <v>17</v>
      </c>
      <c r="Y7" s="29"/>
      <c r="Z7" s="29" t="s">
        <v>18</v>
      </c>
      <c r="AA7" s="29"/>
      <c r="AB7" s="29" t="s">
        <v>19</v>
      </c>
      <c r="AC7" s="29"/>
      <c r="AD7" s="29"/>
      <c r="AE7" s="29"/>
      <c r="AF7" s="27"/>
      <c r="AG7" s="27"/>
      <c r="AH7" s="27"/>
      <c r="AI7" s="27"/>
      <c r="AJ7" s="29"/>
    </row>
    <row r="8" spans="1:36" s="4" customFormat="1" ht="11.25">
      <c r="A8" s="27"/>
      <c r="B8" s="46"/>
      <c r="C8" s="33"/>
      <c r="D8" s="33"/>
      <c r="E8" s="33"/>
      <c r="F8" s="29"/>
      <c r="G8" s="31"/>
      <c r="H8" s="29"/>
      <c r="I8" s="29"/>
      <c r="J8" s="29" t="s">
        <v>20</v>
      </c>
      <c r="K8" s="29" t="s">
        <v>21</v>
      </c>
      <c r="L8" s="31"/>
      <c r="M8" s="29"/>
      <c r="N8" s="29"/>
      <c r="O8" s="29" t="s">
        <v>22</v>
      </c>
      <c r="P8" s="27" t="s">
        <v>23</v>
      </c>
      <c r="Q8" s="27"/>
      <c r="R8" s="27"/>
      <c r="S8" s="27"/>
      <c r="T8" s="27"/>
      <c r="U8" s="27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 t="s">
        <v>24</v>
      </c>
      <c r="AG8" s="29" t="s">
        <v>25</v>
      </c>
      <c r="AH8" s="29" t="s">
        <v>26</v>
      </c>
      <c r="AI8" s="29" t="s">
        <v>27</v>
      </c>
      <c r="AJ8" s="29"/>
    </row>
    <row r="9" spans="1:36" s="4" customFormat="1" ht="124.5">
      <c r="A9" s="27"/>
      <c r="B9" s="46"/>
      <c r="C9" s="33"/>
      <c r="D9" s="33"/>
      <c r="E9" s="33"/>
      <c r="F9" s="29"/>
      <c r="G9" s="31"/>
      <c r="H9" s="29"/>
      <c r="I9" s="29"/>
      <c r="J9" s="29"/>
      <c r="K9" s="29"/>
      <c r="L9" s="32"/>
      <c r="M9" s="29"/>
      <c r="N9" s="29"/>
      <c r="O9" s="29"/>
      <c r="P9" s="5" t="s">
        <v>28</v>
      </c>
      <c r="Q9" s="5" t="s">
        <v>29</v>
      </c>
      <c r="R9" s="5" t="s">
        <v>30</v>
      </c>
      <c r="S9" s="5" t="s">
        <v>31</v>
      </c>
      <c r="T9" s="5" t="s">
        <v>32</v>
      </c>
      <c r="U9" s="5" t="s">
        <v>33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s="4" customFormat="1" ht="22.5">
      <c r="A10" s="27"/>
      <c r="B10" s="47"/>
      <c r="C10" s="33"/>
      <c r="D10" s="33"/>
      <c r="E10" s="33"/>
      <c r="F10" s="29"/>
      <c r="G10" s="32"/>
      <c r="H10" s="29"/>
      <c r="I10" s="6" t="s">
        <v>0</v>
      </c>
      <c r="J10" s="6" t="s">
        <v>0</v>
      </c>
      <c r="K10" s="6" t="s">
        <v>0</v>
      </c>
      <c r="L10" s="6" t="s">
        <v>0</v>
      </c>
      <c r="M10" s="6" t="s">
        <v>1</v>
      </c>
      <c r="N10" s="6" t="s">
        <v>40</v>
      </c>
      <c r="O10" s="6" t="s">
        <v>40</v>
      </c>
      <c r="P10" s="6" t="s">
        <v>40</v>
      </c>
      <c r="Q10" s="6" t="s">
        <v>40</v>
      </c>
      <c r="R10" s="6" t="s">
        <v>40</v>
      </c>
      <c r="S10" s="6" t="s">
        <v>40</v>
      </c>
      <c r="T10" s="6" t="s">
        <v>40</v>
      </c>
      <c r="U10" s="6" t="s">
        <v>40</v>
      </c>
      <c r="V10" s="6" t="s">
        <v>0</v>
      </c>
      <c r="W10" s="6" t="s">
        <v>40</v>
      </c>
      <c r="X10" s="6" t="s">
        <v>34</v>
      </c>
      <c r="Y10" s="6" t="s">
        <v>40</v>
      </c>
      <c r="Z10" s="6" t="s">
        <v>0</v>
      </c>
      <c r="AA10" s="6" t="s">
        <v>40</v>
      </c>
      <c r="AB10" s="6" t="s">
        <v>0</v>
      </c>
      <c r="AC10" s="6" t="s">
        <v>40</v>
      </c>
      <c r="AD10" s="6" t="s">
        <v>40</v>
      </c>
      <c r="AE10" s="6" t="s">
        <v>40</v>
      </c>
      <c r="AF10" s="6" t="s">
        <v>40</v>
      </c>
      <c r="AG10" s="6" t="s">
        <v>40</v>
      </c>
      <c r="AH10" s="6" t="s">
        <v>40</v>
      </c>
      <c r="AI10" s="6" t="s">
        <v>40</v>
      </c>
      <c r="AJ10" s="6" t="s">
        <v>35</v>
      </c>
    </row>
    <row r="11" spans="1:36" s="4" customFormat="1" ht="11.25">
      <c r="A11" s="6">
        <v>1</v>
      </c>
      <c r="B11" s="7">
        <v>2</v>
      </c>
      <c r="C11" s="8">
        <v>2</v>
      </c>
      <c r="D11" s="8">
        <v>3</v>
      </c>
      <c r="E11" s="8">
        <v>4</v>
      </c>
      <c r="F11" s="8">
        <v>5</v>
      </c>
      <c r="G11" s="8"/>
      <c r="H11" s="8">
        <v>7</v>
      </c>
      <c r="I11" s="8">
        <v>6</v>
      </c>
      <c r="J11" s="8">
        <v>9</v>
      </c>
      <c r="K11" s="8">
        <v>10</v>
      </c>
      <c r="L11" s="8"/>
      <c r="M11" s="8">
        <v>7</v>
      </c>
      <c r="N11" s="8">
        <v>8</v>
      </c>
      <c r="O11" s="8">
        <v>9</v>
      </c>
      <c r="P11" s="8">
        <v>10</v>
      </c>
      <c r="Q11" s="8">
        <v>15</v>
      </c>
      <c r="R11" s="8">
        <v>11</v>
      </c>
      <c r="S11" s="8">
        <v>17</v>
      </c>
      <c r="T11" s="8">
        <v>12</v>
      </c>
      <c r="U11" s="8">
        <v>13</v>
      </c>
      <c r="V11" s="8">
        <v>14</v>
      </c>
      <c r="W11" s="8">
        <v>15</v>
      </c>
      <c r="X11" s="8">
        <v>22</v>
      </c>
      <c r="Y11" s="8">
        <v>23</v>
      </c>
      <c r="Z11" s="8">
        <v>24</v>
      </c>
      <c r="AA11" s="8">
        <v>25</v>
      </c>
      <c r="AB11" s="8">
        <v>16</v>
      </c>
      <c r="AC11" s="8">
        <v>17</v>
      </c>
      <c r="AD11" s="8">
        <v>18</v>
      </c>
      <c r="AE11" s="8">
        <v>29</v>
      </c>
      <c r="AF11" s="8">
        <v>19</v>
      </c>
      <c r="AG11" s="8">
        <v>20</v>
      </c>
      <c r="AH11" s="8">
        <v>21</v>
      </c>
      <c r="AI11" s="8">
        <v>22</v>
      </c>
      <c r="AJ11" s="8">
        <v>23</v>
      </c>
    </row>
    <row r="12" spans="1:36" s="4" customFormat="1" ht="11.25">
      <c r="A12" s="21">
        <v>1</v>
      </c>
      <c r="B12" s="10"/>
      <c r="C12" s="11" t="s">
        <v>48</v>
      </c>
      <c r="D12" s="9">
        <v>11</v>
      </c>
      <c r="E12" s="9"/>
      <c r="F12" s="9">
        <v>1970</v>
      </c>
      <c r="G12" s="12">
        <f aca="true" t="shared" si="0" ref="G12:G33">(2011-F12)/47.6*100</f>
        <v>86.1344537815126</v>
      </c>
      <c r="H12" s="9"/>
      <c r="I12" s="13">
        <f aca="true" t="shared" si="1" ref="I12:I33">J12+L12</f>
        <v>4729.2</v>
      </c>
      <c r="J12" s="16">
        <v>4315.9</v>
      </c>
      <c r="K12" s="16">
        <f>J12-265.6</f>
        <v>4050.2999999999997</v>
      </c>
      <c r="L12" s="16">
        <v>413.3</v>
      </c>
      <c r="M12" s="9">
        <v>192</v>
      </c>
      <c r="N12" s="14">
        <f aca="true" t="shared" si="2" ref="N12:N33">AD12</f>
        <v>3394.6409999999996</v>
      </c>
      <c r="O12" s="14">
        <f aca="true" t="shared" si="3" ref="O12:O33">P12+R12+T12+U12</f>
        <v>1274.6409999999998</v>
      </c>
      <c r="P12" s="14">
        <v>110.871</v>
      </c>
      <c r="Q12" s="9"/>
      <c r="R12" s="15">
        <v>880.91</v>
      </c>
      <c r="S12" s="9"/>
      <c r="T12" s="15">
        <v>184.56</v>
      </c>
      <c r="U12" s="15">
        <v>98.3</v>
      </c>
      <c r="V12" s="16">
        <v>0</v>
      </c>
      <c r="W12" s="15">
        <v>0</v>
      </c>
      <c r="X12" s="9"/>
      <c r="Y12" s="9"/>
      <c r="Z12" s="9"/>
      <c r="AA12" s="9"/>
      <c r="AB12" s="16">
        <v>2832</v>
      </c>
      <c r="AC12" s="15">
        <v>2120</v>
      </c>
      <c r="AD12" s="14">
        <f aca="true" t="shared" si="4" ref="AD12:AD33">O12+W12+AC12</f>
        <v>3394.6409999999996</v>
      </c>
      <c r="AE12" s="14">
        <v>8</v>
      </c>
      <c r="AF12" s="17">
        <f aca="true" t="shared" si="5" ref="AF12:AF25">ROUND(AD12*86.3%,3)</f>
        <v>2929.575</v>
      </c>
      <c r="AG12" s="17">
        <f aca="true" t="shared" si="6" ref="AG12:AG25">ROUND(AD12*7.19%,3)</f>
        <v>244.075</v>
      </c>
      <c r="AH12" s="17">
        <f aca="true" t="shared" si="7" ref="AH12:AH25">ROUND(AD12*1.5%,3)</f>
        <v>50.92</v>
      </c>
      <c r="AI12" s="17">
        <f aca="true" t="shared" si="8" ref="AI12:AI25">ROUND(AD12*5.01%,3)</f>
        <v>170.072</v>
      </c>
      <c r="AJ12" s="14">
        <f aca="true" t="shared" si="9" ref="AJ12:AJ35">AD12/J12</f>
        <v>0.7865430153618017</v>
      </c>
    </row>
    <row r="13" spans="1:36" s="4" customFormat="1" ht="11.25">
      <c r="A13" s="9">
        <v>2</v>
      </c>
      <c r="B13" s="10"/>
      <c r="C13" s="11" t="s">
        <v>48</v>
      </c>
      <c r="D13" s="9">
        <v>19</v>
      </c>
      <c r="E13" s="9"/>
      <c r="F13" s="9">
        <v>1970</v>
      </c>
      <c r="G13" s="12">
        <f t="shared" si="0"/>
        <v>86.1344537815126</v>
      </c>
      <c r="H13" s="9"/>
      <c r="I13" s="13">
        <f t="shared" si="1"/>
        <v>3081.4</v>
      </c>
      <c r="J13" s="16">
        <v>2768</v>
      </c>
      <c r="K13" s="16">
        <f>J13-103.66</f>
        <v>2664.34</v>
      </c>
      <c r="L13" s="16">
        <v>313.4</v>
      </c>
      <c r="M13" s="9">
        <v>139</v>
      </c>
      <c r="N13" s="14">
        <f t="shared" si="2"/>
        <v>3004.1710000000003</v>
      </c>
      <c r="O13" s="14">
        <f t="shared" si="3"/>
        <v>987.2710000000001</v>
      </c>
      <c r="P13" s="14">
        <v>110.871</v>
      </c>
      <c r="Q13" s="9"/>
      <c r="R13" s="15">
        <v>596.02</v>
      </c>
      <c r="S13" s="9"/>
      <c r="T13" s="15">
        <v>170.3</v>
      </c>
      <c r="U13" s="15">
        <v>110.08</v>
      </c>
      <c r="V13" s="16">
        <v>729.7</v>
      </c>
      <c r="W13" s="15">
        <v>809.9</v>
      </c>
      <c r="X13" s="9"/>
      <c r="Y13" s="9"/>
      <c r="Z13" s="9"/>
      <c r="AA13" s="9"/>
      <c r="AB13" s="16">
        <v>2148</v>
      </c>
      <c r="AC13" s="15">
        <v>1207</v>
      </c>
      <c r="AD13" s="14">
        <f t="shared" si="4"/>
        <v>3004.1710000000003</v>
      </c>
      <c r="AE13" s="14">
        <v>8</v>
      </c>
      <c r="AF13" s="17">
        <f t="shared" si="5"/>
        <v>2592.6</v>
      </c>
      <c r="AG13" s="17">
        <f t="shared" si="6"/>
        <v>216</v>
      </c>
      <c r="AH13" s="17">
        <f t="shared" si="7"/>
        <v>45.063</v>
      </c>
      <c r="AI13" s="17">
        <f t="shared" si="8"/>
        <v>150.509</v>
      </c>
      <c r="AJ13" s="14">
        <f t="shared" si="9"/>
        <v>1.085321893063584</v>
      </c>
    </row>
    <row r="14" spans="1:36" s="4" customFormat="1" ht="11.25">
      <c r="A14" s="21">
        <v>3</v>
      </c>
      <c r="B14" s="10"/>
      <c r="C14" s="22" t="s">
        <v>46</v>
      </c>
      <c r="D14" s="9">
        <v>23</v>
      </c>
      <c r="E14" s="9"/>
      <c r="F14" s="9">
        <v>1957</v>
      </c>
      <c r="G14" s="12">
        <v>85</v>
      </c>
      <c r="H14" s="9"/>
      <c r="I14" s="13">
        <f t="shared" si="1"/>
        <v>3779.7999999999997</v>
      </c>
      <c r="J14" s="16">
        <v>3344.6</v>
      </c>
      <c r="K14" s="16">
        <f>J14</f>
        <v>3344.6</v>
      </c>
      <c r="L14" s="16">
        <v>435.2</v>
      </c>
      <c r="M14" s="9">
        <v>90</v>
      </c>
      <c r="N14" s="14">
        <f t="shared" si="2"/>
        <v>5632.331</v>
      </c>
      <c r="O14" s="14">
        <f t="shared" si="3"/>
        <v>1283.071</v>
      </c>
      <c r="P14" s="14">
        <v>110.871</v>
      </c>
      <c r="Q14" s="9"/>
      <c r="R14" s="15">
        <v>828.9</v>
      </c>
      <c r="S14" s="9"/>
      <c r="T14" s="15">
        <v>187.3</v>
      </c>
      <c r="U14" s="15">
        <v>156</v>
      </c>
      <c r="V14" s="16">
        <v>2341.8</v>
      </c>
      <c r="W14" s="15">
        <v>1639.26</v>
      </c>
      <c r="X14" s="9"/>
      <c r="Y14" s="9"/>
      <c r="Z14" s="9"/>
      <c r="AA14" s="9"/>
      <c r="AB14" s="16">
        <v>3700</v>
      </c>
      <c r="AC14" s="15">
        <v>2710</v>
      </c>
      <c r="AD14" s="14">
        <f t="shared" si="4"/>
        <v>5632.331</v>
      </c>
      <c r="AE14" s="14">
        <v>8</v>
      </c>
      <c r="AF14" s="17">
        <f t="shared" si="5"/>
        <v>4860.702</v>
      </c>
      <c r="AG14" s="17">
        <f t="shared" si="6"/>
        <v>404.965</v>
      </c>
      <c r="AH14" s="17">
        <f t="shared" si="7"/>
        <v>84.485</v>
      </c>
      <c r="AI14" s="17">
        <f t="shared" si="8"/>
        <v>282.18</v>
      </c>
      <c r="AJ14" s="14">
        <f t="shared" si="9"/>
        <v>1.6840073551396282</v>
      </c>
    </row>
    <row r="15" spans="1:36" s="4" customFormat="1" ht="11.25">
      <c r="A15" s="9">
        <v>4</v>
      </c>
      <c r="B15" s="10"/>
      <c r="C15" s="11" t="s">
        <v>47</v>
      </c>
      <c r="D15" s="9">
        <v>28</v>
      </c>
      <c r="E15" s="9"/>
      <c r="F15" s="9">
        <v>1955</v>
      </c>
      <c r="G15" s="12">
        <v>87</v>
      </c>
      <c r="H15" s="9"/>
      <c r="I15" s="13">
        <f t="shared" si="1"/>
        <v>1168.8</v>
      </c>
      <c r="J15" s="16">
        <v>1168.8</v>
      </c>
      <c r="K15" s="16">
        <f>J15-49.5</f>
        <v>1119.3</v>
      </c>
      <c r="L15" s="16"/>
      <c r="M15" s="9">
        <v>45</v>
      </c>
      <c r="N15" s="14">
        <f t="shared" si="2"/>
        <v>2840.7909999999997</v>
      </c>
      <c r="O15" s="14">
        <f t="shared" si="3"/>
        <v>917.8709999999999</v>
      </c>
      <c r="P15" s="14">
        <v>110.871</v>
      </c>
      <c r="Q15" s="9"/>
      <c r="R15" s="15">
        <v>565</v>
      </c>
      <c r="S15" s="9"/>
      <c r="T15" s="15">
        <v>140.2</v>
      </c>
      <c r="U15" s="15">
        <v>101.8</v>
      </c>
      <c r="V15" s="16">
        <v>975.6</v>
      </c>
      <c r="W15" s="15">
        <v>682.92</v>
      </c>
      <c r="X15" s="9"/>
      <c r="Y15" s="9"/>
      <c r="Z15" s="9"/>
      <c r="AA15" s="9"/>
      <c r="AB15" s="16">
        <v>1980</v>
      </c>
      <c r="AC15" s="15">
        <v>1240</v>
      </c>
      <c r="AD15" s="14">
        <f t="shared" si="4"/>
        <v>2840.7909999999997</v>
      </c>
      <c r="AE15" s="14">
        <v>8</v>
      </c>
      <c r="AF15" s="17">
        <f t="shared" si="5"/>
        <v>2451.603</v>
      </c>
      <c r="AG15" s="17">
        <f t="shared" si="6"/>
        <v>204.253</v>
      </c>
      <c r="AH15" s="17">
        <f t="shared" si="7"/>
        <v>42.612</v>
      </c>
      <c r="AI15" s="17">
        <f t="shared" si="8"/>
        <v>142.324</v>
      </c>
      <c r="AJ15" s="14">
        <f t="shared" si="9"/>
        <v>2.430519336071184</v>
      </c>
    </row>
    <row r="16" spans="1:36" s="4" customFormat="1" ht="11.25">
      <c r="A16" s="21">
        <v>5</v>
      </c>
      <c r="B16" s="10"/>
      <c r="C16" s="11" t="s">
        <v>49</v>
      </c>
      <c r="D16" s="9">
        <v>14</v>
      </c>
      <c r="E16" s="9"/>
      <c r="F16" s="9">
        <v>1972</v>
      </c>
      <c r="G16" s="12">
        <f t="shared" si="0"/>
        <v>81.9327731092437</v>
      </c>
      <c r="H16" s="9"/>
      <c r="I16" s="13">
        <f t="shared" si="1"/>
        <v>3643.2000000000003</v>
      </c>
      <c r="J16" s="16">
        <v>3371.9</v>
      </c>
      <c r="K16" s="16">
        <f>J16-173.5</f>
        <v>3198.4</v>
      </c>
      <c r="L16" s="16">
        <v>271.3</v>
      </c>
      <c r="M16" s="9">
        <v>148</v>
      </c>
      <c r="N16" s="14">
        <f t="shared" si="2"/>
        <v>2488.571</v>
      </c>
      <c r="O16" s="14">
        <f t="shared" si="3"/>
        <v>799.971</v>
      </c>
      <c r="P16" s="14">
        <v>110.871</v>
      </c>
      <c r="Q16" s="9"/>
      <c r="R16" s="15">
        <v>450.7</v>
      </c>
      <c r="S16" s="9"/>
      <c r="T16" s="15">
        <v>139.5</v>
      </c>
      <c r="U16" s="15">
        <v>98.9</v>
      </c>
      <c r="V16" s="16">
        <v>917.6</v>
      </c>
      <c r="W16" s="15">
        <v>1018.6</v>
      </c>
      <c r="X16" s="9"/>
      <c r="Y16" s="9"/>
      <c r="Z16" s="9"/>
      <c r="AA16" s="9"/>
      <c r="AB16" s="16">
        <v>2379</v>
      </c>
      <c r="AC16" s="15">
        <v>670</v>
      </c>
      <c r="AD16" s="14">
        <f t="shared" si="4"/>
        <v>2488.571</v>
      </c>
      <c r="AE16" s="14">
        <v>8</v>
      </c>
      <c r="AF16" s="17">
        <f t="shared" si="5"/>
        <v>2147.637</v>
      </c>
      <c r="AG16" s="17">
        <f t="shared" si="6"/>
        <v>178.928</v>
      </c>
      <c r="AH16" s="17">
        <f t="shared" si="7"/>
        <v>37.329</v>
      </c>
      <c r="AI16" s="17">
        <f t="shared" si="8"/>
        <v>124.677</v>
      </c>
      <c r="AJ16" s="14">
        <f t="shared" si="9"/>
        <v>0.7380322666745751</v>
      </c>
    </row>
    <row r="17" spans="1:36" s="4" customFormat="1" ht="11.25">
      <c r="A17" s="9">
        <v>6</v>
      </c>
      <c r="B17" s="10"/>
      <c r="C17" s="11" t="s">
        <v>49</v>
      </c>
      <c r="D17" s="9">
        <v>14</v>
      </c>
      <c r="E17" s="9" t="s">
        <v>41</v>
      </c>
      <c r="F17" s="9">
        <v>1974</v>
      </c>
      <c r="G17" s="12">
        <f t="shared" si="0"/>
        <v>77.73109243697479</v>
      </c>
      <c r="H17" s="9"/>
      <c r="I17" s="13">
        <f t="shared" si="1"/>
        <v>3169.8</v>
      </c>
      <c r="J17" s="16">
        <v>2870.3</v>
      </c>
      <c r="K17" s="16">
        <f>J17-299.47</f>
        <v>2570.83</v>
      </c>
      <c r="L17" s="16">
        <v>299.5</v>
      </c>
      <c r="M17" s="9">
        <v>134</v>
      </c>
      <c r="N17" s="14">
        <f t="shared" si="2"/>
        <v>2340.071</v>
      </c>
      <c r="O17" s="14">
        <f t="shared" si="3"/>
        <v>804.0709999999999</v>
      </c>
      <c r="P17" s="14">
        <v>110.871</v>
      </c>
      <c r="Q17" s="9"/>
      <c r="R17" s="15">
        <v>450.9</v>
      </c>
      <c r="S17" s="9"/>
      <c r="T17" s="15">
        <v>140.8</v>
      </c>
      <c r="U17" s="15">
        <v>101.5</v>
      </c>
      <c r="V17" s="16">
        <v>810</v>
      </c>
      <c r="W17" s="15">
        <v>900</v>
      </c>
      <c r="X17" s="9"/>
      <c r="Y17" s="9"/>
      <c r="Z17" s="9"/>
      <c r="AA17" s="9"/>
      <c r="AB17" s="16">
        <v>2135</v>
      </c>
      <c r="AC17" s="15">
        <v>636</v>
      </c>
      <c r="AD17" s="14">
        <f t="shared" si="4"/>
        <v>2340.071</v>
      </c>
      <c r="AE17" s="14">
        <v>8</v>
      </c>
      <c r="AF17" s="17">
        <f t="shared" si="5"/>
        <v>2019.481</v>
      </c>
      <c r="AG17" s="17">
        <f t="shared" si="6"/>
        <v>168.251</v>
      </c>
      <c r="AH17" s="17">
        <f t="shared" si="7"/>
        <v>35.101</v>
      </c>
      <c r="AI17" s="17">
        <f t="shared" si="8"/>
        <v>117.238</v>
      </c>
      <c r="AJ17" s="14">
        <f t="shared" si="9"/>
        <v>0.8152705292129742</v>
      </c>
    </row>
    <row r="18" spans="1:36" s="4" customFormat="1" ht="11.25">
      <c r="A18" s="21">
        <v>7</v>
      </c>
      <c r="B18" s="10"/>
      <c r="C18" s="11" t="s">
        <v>45</v>
      </c>
      <c r="D18" s="9">
        <v>22</v>
      </c>
      <c r="E18" s="9"/>
      <c r="F18" s="9">
        <v>1963</v>
      </c>
      <c r="G18" s="12">
        <v>78</v>
      </c>
      <c r="H18" s="9"/>
      <c r="I18" s="13">
        <f t="shared" si="1"/>
        <v>2060</v>
      </c>
      <c r="J18" s="16">
        <v>1914.1</v>
      </c>
      <c r="K18" s="16">
        <f>J18</f>
        <v>1914.1</v>
      </c>
      <c r="L18" s="16">
        <v>145.9</v>
      </c>
      <c r="M18" s="9">
        <v>82</v>
      </c>
      <c r="N18" s="14">
        <f t="shared" si="2"/>
        <v>3895.317</v>
      </c>
      <c r="O18" s="14">
        <f t="shared" si="3"/>
        <v>869.511</v>
      </c>
      <c r="P18" s="14">
        <v>110.871</v>
      </c>
      <c r="Q18" s="9"/>
      <c r="R18" s="15">
        <v>545.04</v>
      </c>
      <c r="S18" s="9"/>
      <c r="T18" s="15">
        <v>120.6</v>
      </c>
      <c r="U18" s="15">
        <v>93</v>
      </c>
      <c r="V18" s="16">
        <v>655.2</v>
      </c>
      <c r="W18" s="15">
        <v>450.806</v>
      </c>
      <c r="X18" s="9"/>
      <c r="Y18" s="9"/>
      <c r="Z18" s="9"/>
      <c r="AA18" s="9"/>
      <c r="AB18" s="16">
        <v>1690</v>
      </c>
      <c r="AC18" s="15">
        <v>2575</v>
      </c>
      <c r="AD18" s="14">
        <f t="shared" si="4"/>
        <v>3895.317</v>
      </c>
      <c r="AE18" s="14">
        <v>8</v>
      </c>
      <c r="AF18" s="17">
        <f t="shared" si="5"/>
        <v>3361.659</v>
      </c>
      <c r="AG18" s="17">
        <f t="shared" si="6"/>
        <v>280.073</v>
      </c>
      <c r="AH18" s="17">
        <f t="shared" si="7"/>
        <v>58.43</v>
      </c>
      <c r="AI18" s="17">
        <f t="shared" si="8"/>
        <v>195.155</v>
      </c>
      <c r="AJ18" s="14">
        <f t="shared" si="9"/>
        <v>2.035064521184891</v>
      </c>
    </row>
    <row r="19" spans="1:36" s="4" customFormat="1" ht="11.25">
      <c r="A19" s="9">
        <v>8</v>
      </c>
      <c r="B19" s="10"/>
      <c r="C19" s="11" t="s">
        <v>46</v>
      </c>
      <c r="D19" s="9">
        <v>15</v>
      </c>
      <c r="E19" s="9"/>
      <c r="F19" s="9">
        <v>1959</v>
      </c>
      <c r="G19" s="12">
        <v>84</v>
      </c>
      <c r="H19" s="9"/>
      <c r="I19" s="13">
        <f t="shared" si="1"/>
        <v>1482</v>
      </c>
      <c r="J19" s="16">
        <v>1330.1</v>
      </c>
      <c r="K19" s="16">
        <f>J19-107</f>
        <v>1223.1</v>
      </c>
      <c r="L19" s="16">
        <v>151.9</v>
      </c>
      <c r="M19" s="9">
        <v>51</v>
      </c>
      <c r="N19" s="14">
        <f t="shared" si="2"/>
        <v>3075.591</v>
      </c>
      <c r="O19" s="14">
        <f t="shared" si="3"/>
        <v>911.6709999999999</v>
      </c>
      <c r="P19" s="14">
        <v>110.871</v>
      </c>
      <c r="Q19" s="9"/>
      <c r="R19" s="15">
        <v>562</v>
      </c>
      <c r="S19" s="9"/>
      <c r="T19" s="15">
        <v>139</v>
      </c>
      <c r="U19" s="15">
        <v>99.8</v>
      </c>
      <c r="V19" s="16">
        <v>1005.6</v>
      </c>
      <c r="W19" s="15">
        <v>703.92</v>
      </c>
      <c r="X19" s="9"/>
      <c r="Y19" s="9"/>
      <c r="Z19" s="9"/>
      <c r="AA19" s="9"/>
      <c r="AB19" s="16">
        <v>2340</v>
      </c>
      <c r="AC19" s="15">
        <v>1460</v>
      </c>
      <c r="AD19" s="14">
        <f t="shared" si="4"/>
        <v>3075.591</v>
      </c>
      <c r="AE19" s="14">
        <v>8</v>
      </c>
      <c r="AF19" s="17">
        <f t="shared" si="5"/>
        <v>2654.235</v>
      </c>
      <c r="AG19" s="17">
        <f t="shared" si="6"/>
        <v>221.135</v>
      </c>
      <c r="AH19" s="17">
        <f t="shared" si="7"/>
        <v>46.134</v>
      </c>
      <c r="AI19" s="17">
        <f t="shared" si="8"/>
        <v>154.087</v>
      </c>
      <c r="AJ19" s="14">
        <f t="shared" si="9"/>
        <v>2.3123005789038418</v>
      </c>
    </row>
    <row r="20" spans="1:36" s="4" customFormat="1" ht="11.25">
      <c r="A20" s="21">
        <v>9</v>
      </c>
      <c r="B20" s="10"/>
      <c r="C20" s="22" t="s">
        <v>50</v>
      </c>
      <c r="D20" s="9">
        <v>28</v>
      </c>
      <c r="E20" s="9"/>
      <c r="F20" s="9">
        <v>1969</v>
      </c>
      <c r="G20" s="12">
        <v>72</v>
      </c>
      <c r="H20" s="9"/>
      <c r="I20" s="13">
        <f t="shared" si="1"/>
        <v>4698</v>
      </c>
      <c r="J20" s="16">
        <v>4299.7</v>
      </c>
      <c r="K20" s="16">
        <f>J20-386.7</f>
        <v>3913</v>
      </c>
      <c r="L20" s="16">
        <v>398.3</v>
      </c>
      <c r="M20" s="9">
        <v>215</v>
      </c>
      <c r="N20" s="14">
        <f t="shared" si="2"/>
        <v>4540.880999999999</v>
      </c>
      <c r="O20" s="14">
        <f t="shared" si="3"/>
        <v>1170.781</v>
      </c>
      <c r="P20" s="14">
        <v>110.871</v>
      </c>
      <c r="Q20" s="9"/>
      <c r="R20" s="15">
        <v>758.2</v>
      </c>
      <c r="S20" s="9"/>
      <c r="T20" s="15">
        <v>176.2</v>
      </c>
      <c r="U20" s="15">
        <v>125.51</v>
      </c>
      <c r="V20" s="16">
        <v>1100</v>
      </c>
      <c r="W20" s="15">
        <v>1290.1</v>
      </c>
      <c r="X20" s="9"/>
      <c r="Y20" s="9"/>
      <c r="Z20" s="9"/>
      <c r="AA20" s="9"/>
      <c r="AB20" s="16">
        <v>3125</v>
      </c>
      <c r="AC20" s="15">
        <v>2080</v>
      </c>
      <c r="AD20" s="14">
        <f t="shared" si="4"/>
        <v>4540.880999999999</v>
      </c>
      <c r="AE20" s="14">
        <v>8</v>
      </c>
      <c r="AF20" s="17">
        <f t="shared" si="5"/>
        <v>3918.78</v>
      </c>
      <c r="AG20" s="17">
        <f t="shared" si="6"/>
        <v>326.489</v>
      </c>
      <c r="AH20" s="17">
        <f t="shared" si="7"/>
        <v>68.113</v>
      </c>
      <c r="AI20" s="17">
        <f t="shared" si="8"/>
        <v>227.498</v>
      </c>
      <c r="AJ20" s="14">
        <f t="shared" si="9"/>
        <v>1.0560925180826568</v>
      </c>
    </row>
    <row r="21" spans="1:36" s="4" customFormat="1" ht="11.25">
      <c r="A21" s="9">
        <v>10</v>
      </c>
      <c r="B21" s="10"/>
      <c r="C21" s="22" t="s">
        <v>50</v>
      </c>
      <c r="D21" s="9">
        <v>36</v>
      </c>
      <c r="E21" s="9" t="s">
        <v>41</v>
      </c>
      <c r="F21" s="9">
        <v>1974</v>
      </c>
      <c r="G21" s="12">
        <f t="shared" si="0"/>
        <v>77.73109243697479</v>
      </c>
      <c r="H21" s="9"/>
      <c r="I21" s="13">
        <f t="shared" si="1"/>
        <v>3663.9</v>
      </c>
      <c r="J21" s="16">
        <v>3393.5</v>
      </c>
      <c r="K21" s="16">
        <f>J21-270.43</f>
        <v>3123.07</v>
      </c>
      <c r="L21" s="16">
        <v>270.4</v>
      </c>
      <c r="M21" s="9">
        <v>167</v>
      </c>
      <c r="N21" s="14">
        <f t="shared" si="2"/>
        <v>2436.031</v>
      </c>
      <c r="O21" s="14">
        <f t="shared" si="3"/>
        <v>794.591</v>
      </c>
      <c r="P21" s="14">
        <v>110.871</v>
      </c>
      <c r="Q21" s="9"/>
      <c r="R21" s="15">
        <v>450.7</v>
      </c>
      <c r="S21" s="9"/>
      <c r="T21" s="15">
        <v>139.4</v>
      </c>
      <c r="U21" s="15">
        <v>93.62</v>
      </c>
      <c r="V21" s="16">
        <v>920.2</v>
      </c>
      <c r="W21" s="15">
        <v>1021.44</v>
      </c>
      <c r="X21" s="9"/>
      <c r="Y21" s="9"/>
      <c r="Z21" s="9"/>
      <c r="AA21" s="9"/>
      <c r="AB21" s="16">
        <v>2552</v>
      </c>
      <c r="AC21" s="15">
        <v>620</v>
      </c>
      <c r="AD21" s="14">
        <f t="shared" si="4"/>
        <v>2436.031</v>
      </c>
      <c r="AE21" s="14">
        <v>8</v>
      </c>
      <c r="AF21" s="17">
        <f t="shared" si="5"/>
        <v>2102.295</v>
      </c>
      <c r="AG21" s="17">
        <f t="shared" si="6"/>
        <v>175.151</v>
      </c>
      <c r="AH21" s="17">
        <f t="shared" si="7"/>
        <v>36.54</v>
      </c>
      <c r="AI21" s="17">
        <f t="shared" si="8"/>
        <v>122.045</v>
      </c>
      <c r="AJ21" s="14">
        <f t="shared" si="9"/>
        <v>0.7178520701340798</v>
      </c>
    </row>
    <row r="22" spans="1:36" s="4" customFormat="1" ht="11.25">
      <c r="A22" s="21">
        <v>11</v>
      </c>
      <c r="B22" s="10"/>
      <c r="C22" s="24" t="s">
        <v>51</v>
      </c>
      <c r="D22" s="9">
        <v>11</v>
      </c>
      <c r="E22" s="9"/>
      <c r="F22" s="9">
        <v>1953</v>
      </c>
      <c r="G22" s="12">
        <v>86</v>
      </c>
      <c r="H22" s="9"/>
      <c r="I22" s="13">
        <f t="shared" si="1"/>
        <v>773</v>
      </c>
      <c r="J22" s="16">
        <v>683.4</v>
      </c>
      <c r="K22" s="16">
        <f>J22</f>
        <v>683.4</v>
      </c>
      <c r="L22" s="16">
        <v>89.6</v>
      </c>
      <c r="M22" s="9">
        <v>22</v>
      </c>
      <c r="N22" s="14">
        <f t="shared" si="2"/>
        <v>2344.191</v>
      </c>
      <c r="O22" s="14">
        <f t="shared" si="3"/>
        <v>730.471</v>
      </c>
      <c r="P22" s="14">
        <v>110.871</v>
      </c>
      <c r="Q22" s="9"/>
      <c r="R22" s="15">
        <v>458.2</v>
      </c>
      <c r="S22" s="9"/>
      <c r="T22" s="15">
        <v>99.4</v>
      </c>
      <c r="U22" s="15">
        <v>62</v>
      </c>
      <c r="V22" s="16">
        <v>819.6</v>
      </c>
      <c r="W22" s="15">
        <v>573.72</v>
      </c>
      <c r="X22" s="9"/>
      <c r="Y22" s="9"/>
      <c r="Z22" s="9"/>
      <c r="AA22" s="9"/>
      <c r="AB22" s="16">
        <v>1456</v>
      </c>
      <c r="AC22" s="15">
        <v>1040</v>
      </c>
      <c r="AD22" s="14">
        <f t="shared" si="4"/>
        <v>2344.191</v>
      </c>
      <c r="AE22" s="14">
        <v>8</v>
      </c>
      <c r="AF22" s="17">
        <f t="shared" si="5"/>
        <v>2023.037</v>
      </c>
      <c r="AG22" s="17">
        <f t="shared" si="6"/>
        <v>168.547</v>
      </c>
      <c r="AH22" s="17">
        <f t="shared" si="7"/>
        <v>35.163</v>
      </c>
      <c r="AI22" s="17">
        <f t="shared" si="8"/>
        <v>117.444</v>
      </c>
      <c r="AJ22" s="14">
        <f t="shared" si="9"/>
        <v>3.430188762071993</v>
      </c>
    </row>
    <row r="23" spans="1:36" s="4" customFormat="1" ht="11.25">
      <c r="A23" s="9">
        <v>12</v>
      </c>
      <c r="B23" s="10"/>
      <c r="C23" s="24" t="s">
        <v>50</v>
      </c>
      <c r="D23" s="9">
        <v>25</v>
      </c>
      <c r="E23" s="9"/>
      <c r="F23" s="9">
        <v>1969</v>
      </c>
      <c r="G23" s="12">
        <f t="shared" si="0"/>
        <v>88.23529411764706</v>
      </c>
      <c r="H23" s="9"/>
      <c r="I23" s="13">
        <f t="shared" si="1"/>
        <v>6626.5</v>
      </c>
      <c r="J23" s="16">
        <v>6107.1</v>
      </c>
      <c r="K23" s="16">
        <f>J23-209.8</f>
        <v>5897.3</v>
      </c>
      <c r="L23" s="16">
        <v>519.4</v>
      </c>
      <c r="M23" s="9">
        <v>254</v>
      </c>
      <c r="N23" s="14">
        <f t="shared" si="2"/>
        <v>4114.221</v>
      </c>
      <c r="O23" s="14">
        <f t="shared" si="3"/>
        <v>1223.3909999999998</v>
      </c>
      <c r="P23" s="14">
        <v>110.871</v>
      </c>
      <c r="Q23" s="9"/>
      <c r="R23" s="15">
        <v>765.9</v>
      </c>
      <c r="S23" s="9"/>
      <c r="T23" s="15">
        <v>196.02</v>
      </c>
      <c r="U23" s="15">
        <v>150.6</v>
      </c>
      <c r="V23" s="16">
        <v>1656</v>
      </c>
      <c r="W23" s="15">
        <v>1940.83</v>
      </c>
      <c r="X23" s="9"/>
      <c r="Y23" s="9"/>
      <c r="Z23" s="9"/>
      <c r="AA23" s="9"/>
      <c r="AB23" s="16">
        <v>4301</v>
      </c>
      <c r="AC23" s="15">
        <v>950</v>
      </c>
      <c r="AD23" s="14">
        <f t="shared" si="4"/>
        <v>4114.221</v>
      </c>
      <c r="AE23" s="14">
        <v>8</v>
      </c>
      <c r="AF23" s="17">
        <f t="shared" si="5"/>
        <v>3550.573</v>
      </c>
      <c r="AG23" s="17">
        <f t="shared" si="6"/>
        <v>295.812</v>
      </c>
      <c r="AH23" s="17">
        <f t="shared" si="7"/>
        <v>61.713</v>
      </c>
      <c r="AI23" s="17">
        <f t="shared" si="8"/>
        <v>206.122</v>
      </c>
      <c r="AJ23" s="14">
        <f t="shared" si="9"/>
        <v>0.6736783416023971</v>
      </c>
    </row>
    <row r="24" spans="1:36" s="4" customFormat="1" ht="11.25">
      <c r="A24" s="21">
        <v>13</v>
      </c>
      <c r="B24" s="10"/>
      <c r="C24" s="24" t="s">
        <v>52</v>
      </c>
      <c r="D24" s="9">
        <v>3</v>
      </c>
      <c r="E24" s="9"/>
      <c r="F24" s="9">
        <v>1993</v>
      </c>
      <c r="G24" s="12">
        <f t="shared" si="0"/>
        <v>37.81512605042017</v>
      </c>
      <c r="H24" s="9"/>
      <c r="I24" s="13">
        <f t="shared" si="1"/>
        <v>6042.5</v>
      </c>
      <c r="J24" s="16">
        <v>5358.5</v>
      </c>
      <c r="K24" s="16">
        <f>J24</f>
        <v>5358.5</v>
      </c>
      <c r="L24" s="16">
        <v>684</v>
      </c>
      <c r="M24" s="9">
        <v>223</v>
      </c>
      <c r="N24" s="14">
        <f t="shared" si="2"/>
        <v>5987.271</v>
      </c>
      <c r="O24" s="14">
        <f t="shared" si="3"/>
        <v>860.471</v>
      </c>
      <c r="P24" s="14">
        <v>110.871</v>
      </c>
      <c r="Q24" s="9"/>
      <c r="R24" s="15">
        <v>511.9</v>
      </c>
      <c r="S24" s="9"/>
      <c r="T24" s="15">
        <v>139.5</v>
      </c>
      <c r="U24" s="15">
        <v>98.2</v>
      </c>
      <c r="V24" s="16">
        <v>900</v>
      </c>
      <c r="W24" s="15">
        <v>1054.8</v>
      </c>
      <c r="X24" s="9"/>
      <c r="Y24" s="9"/>
      <c r="Z24" s="9"/>
      <c r="AA24" s="9"/>
      <c r="AB24" s="16">
        <v>1985</v>
      </c>
      <c r="AC24" s="15">
        <v>4072</v>
      </c>
      <c r="AD24" s="14">
        <f t="shared" si="4"/>
        <v>5987.271</v>
      </c>
      <c r="AE24" s="14">
        <v>8</v>
      </c>
      <c r="AF24" s="17">
        <f t="shared" si="5"/>
        <v>5167.015</v>
      </c>
      <c r="AG24" s="17">
        <f t="shared" si="6"/>
        <v>430.485</v>
      </c>
      <c r="AH24" s="17">
        <f t="shared" si="7"/>
        <v>89.809</v>
      </c>
      <c r="AI24" s="17">
        <f t="shared" si="8"/>
        <v>299.962</v>
      </c>
      <c r="AJ24" s="14">
        <f t="shared" si="9"/>
        <v>1.1173408603153867</v>
      </c>
    </row>
    <row r="25" spans="1:36" s="4" customFormat="1" ht="11.25">
      <c r="A25" s="9">
        <v>14</v>
      </c>
      <c r="B25" s="10"/>
      <c r="C25" s="24" t="s">
        <v>53</v>
      </c>
      <c r="D25" s="9">
        <v>5</v>
      </c>
      <c r="E25" s="9" t="s">
        <v>43</v>
      </c>
      <c r="F25" s="9">
        <v>1986</v>
      </c>
      <c r="G25" s="12">
        <f t="shared" si="0"/>
        <v>52.52100840336135</v>
      </c>
      <c r="H25" s="9"/>
      <c r="I25" s="13">
        <f t="shared" si="1"/>
        <v>2957.8999999999996</v>
      </c>
      <c r="J25" s="16">
        <v>2424.6</v>
      </c>
      <c r="K25" s="16">
        <f>J25-46</f>
        <v>2378.6</v>
      </c>
      <c r="L25" s="25">
        <v>533.3</v>
      </c>
      <c r="M25" s="41">
        <v>224</v>
      </c>
      <c r="N25" s="43">
        <f t="shared" si="2"/>
        <v>2586.571</v>
      </c>
      <c r="O25" s="43">
        <f t="shared" si="3"/>
        <v>926.571</v>
      </c>
      <c r="P25" s="43">
        <v>110.871</v>
      </c>
      <c r="Q25" s="9"/>
      <c r="R25" s="43">
        <v>538.6</v>
      </c>
      <c r="S25" s="9"/>
      <c r="T25" s="39">
        <v>149.5</v>
      </c>
      <c r="U25" s="39">
        <v>127.6</v>
      </c>
      <c r="V25" s="37">
        <v>760</v>
      </c>
      <c r="W25" s="39">
        <v>560</v>
      </c>
      <c r="X25" s="18"/>
      <c r="Y25" s="18"/>
      <c r="Z25" s="18"/>
      <c r="AA25" s="18"/>
      <c r="AB25" s="37">
        <v>4320</v>
      </c>
      <c r="AC25" s="39">
        <v>1100</v>
      </c>
      <c r="AD25" s="39">
        <f t="shared" si="4"/>
        <v>2586.571</v>
      </c>
      <c r="AE25" s="39">
        <v>8</v>
      </c>
      <c r="AF25" s="48">
        <f t="shared" si="5"/>
        <v>2232.211</v>
      </c>
      <c r="AG25" s="48">
        <f t="shared" si="6"/>
        <v>185.974</v>
      </c>
      <c r="AH25" s="48">
        <f t="shared" si="7"/>
        <v>38.799</v>
      </c>
      <c r="AI25" s="48">
        <f t="shared" si="8"/>
        <v>129.587</v>
      </c>
      <c r="AJ25" s="39">
        <f t="shared" si="9"/>
        <v>1.0668031840303556</v>
      </c>
    </row>
    <row r="26" spans="1:36" s="4" customFormat="1" ht="11.25">
      <c r="A26" s="21">
        <v>15</v>
      </c>
      <c r="B26" s="10"/>
      <c r="C26" s="24" t="s">
        <v>53</v>
      </c>
      <c r="D26" s="9">
        <v>5</v>
      </c>
      <c r="E26" s="9" t="s">
        <v>44</v>
      </c>
      <c r="F26" s="9">
        <v>1986</v>
      </c>
      <c r="G26" s="12">
        <f t="shared" si="0"/>
        <v>52.52100840336135</v>
      </c>
      <c r="H26" s="9"/>
      <c r="I26" s="13">
        <f t="shared" si="1"/>
        <v>2957.8999999999996</v>
      </c>
      <c r="J26" s="16">
        <v>2424.6</v>
      </c>
      <c r="K26" s="16">
        <f>J26-64.9</f>
        <v>2359.7</v>
      </c>
      <c r="L26" s="26">
        <v>533.3</v>
      </c>
      <c r="M26" s="42"/>
      <c r="N26" s="44"/>
      <c r="O26" s="44"/>
      <c r="P26" s="44"/>
      <c r="Q26" s="9"/>
      <c r="R26" s="44"/>
      <c r="S26" s="9"/>
      <c r="T26" s="40"/>
      <c r="U26" s="40"/>
      <c r="V26" s="38"/>
      <c r="W26" s="40"/>
      <c r="X26" s="18"/>
      <c r="Y26" s="18"/>
      <c r="Z26" s="18"/>
      <c r="AA26" s="18"/>
      <c r="AB26" s="38"/>
      <c r="AC26" s="40"/>
      <c r="AD26" s="40"/>
      <c r="AE26" s="40"/>
      <c r="AF26" s="49"/>
      <c r="AG26" s="49"/>
      <c r="AH26" s="49"/>
      <c r="AI26" s="49"/>
      <c r="AJ26" s="40"/>
    </row>
    <row r="27" spans="1:36" s="4" customFormat="1" ht="11.25">
      <c r="A27" s="9">
        <v>16</v>
      </c>
      <c r="B27" s="10"/>
      <c r="C27" s="24" t="s">
        <v>53</v>
      </c>
      <c r="D27" s="9">
        <v>7</v>
      </c>
      <c r="E27" s="9"/>
      <c r="F27" s="9">
        <v>1986</v>
      </c>
      <c r="G27" s="12">
        <f t="shared" si="0"/>
        <v>52.52100840336135</v>
      </c>
      <c r="H27" s="9"/>
      <c r="I27" s="13">
        <f t="shared" si="1"/>
        <v>2836.3</v>
      </c>
      <c r="J27" s="16">
        <v>2715.9</v>
      </c>
      <c r="K27" s="16">
        <f>J27-448.1</f>
        <v>2267.8</v>
      </c>
      <c r="L27" s="16">
        <v>120.4</v>
      </c>
      <c r="M27" s="9">
        <v>324</v>
      </c>
      <c r="N27" s="14">
        <f t="shared" si="2"/>
        <v>1673.271</v>
      </c>
      <c r="O27" s="14">
        <f t="shared" si="3"/>
        <v>1223.271</v>
      </c>
      <c r="P27" s="14">
        <v>110.871</v>
      </c>
      <c r="Q27" s="9"/>
      <c r="R27" s="15">
        <v>452.4</v>
      </c>
      <c r="S27" s="9"/>
      <c r="T27" s="15">
        <v>390</v>
      </c>
      <c r="U27" s="15">
        <v>270</v>
      </c>
      <c r="V27" s="16">
        <v>0</v>
      </c>
      <c r="W27" s="15">
        <v>0</v>
      </c>
      <c r="X27" s="9"/>
      <c r="Y27" s="9"/>
      <c r="Z27" s="9"/>
      <c r="AA27" s="9"/>
      <c r="AB27" s="16">
        <v>2500</v>
      </c>
      <c r="AC27" s="15">
        <v>450</v>
      </c>
      <c r="AD27" s="14">
        <f t="shared" si="4"/>
        <v>1673.271</v>
      </c>
      <c r="AE27" s="14">
        <v>8</v>
      </c>
      <c r="AF27" s="17">
        <f aca="true" t="shared" si="10" ref="AF27:AF35">ROUND(AD27*86.3%,3)</f>
        <v>1444.033</v>
      </c>
      <c r="AG27" s="17">
        <f aca="true" t="shared" si="11" ref="AG27:AG35">ROUND(AD27*7.19%,3)</f>
        <v>120.308</v>
      </c>
      <c r="AH27" s="17">
        <f aca="true" t="shared" si="12" ref="AH27:AH35">ROUND(AD27*1.5%,3)</f>
        <v>25.099</v>
      </c>
      <c r="AI27" s="17">
        <f aca="true" t="shared" si="13" ref="AI27:AI35">ROUND(AD27*5.01%,3)</f>
        <v>83.831</v>
      </c>
      <c r="AJ27" s="14">
        <f t="shared" si="9"/>
        <v>0.6161018446923672</v>
      </c>
    </row>
    <row r="28" spans="1:36" s="4" customFormat="1" ht="11.25">
      <c r="A28" s="21">
        <v>17</v>
      </c>
      <c r="B28" s="10"/>
      <c r="C28" s="24" t="s">
        <v>53</v>
      </c>
      <c r="D28" s="9">
        <v>7</v>
      </c>
      <c r="E28" s="9" t="s">
        <v>42</v>
      </c>
      <c r="F28" s="9">
        <v>1981</v>
      </c>
      <c r="G28" s="12">
        <f t="shared" si="0"/>
        <v>63.02521008403361</v>
      </c>
      <c r="H28" s="9"/>
      <c r="I28" s="13">
        <f t="shared" si="1"/>
        <v>3190.94</v>
      </c>
      <c r="J28" s="16">
        <v>3030.44</v>
      </c>
      <c r="K28" s="16">
        <f>J28-58.5</f>
        <v>2971.94</v>
      </c>
      <c r="L28" s="16">
        <v>160.5</v>
      </c>
      <c r="M28" s="9">
        <v>180</v>
      </c>
      <c r="N28" s="14">
        <f t="shared" si="2"/>
        <v>1749.571</v>
      </c>
      <c r="O28" s="14">
        <f t="shared" si="3"/>
        <v>899.5709999999999</v>
      </c>
      <c r="P28" s="14">
        <v>110.871</v>
      </c>
      <c r="Q28" s="9"/>
      <c r="R28" s="15">
        <v>538.8</v>
      </c>
      <c r="S28" s="9"/>
      <c r="T28" s="15">
        <v>150.2</v>
      </c>
      <c r="U28" s="15">
        <v>99.7</v>
      </c>
      <c r="V28" s="16">
        <v>0</v>
      </c>
      <c r="W28" s="15">
        <v>0</v>
      </c>
      <c r="X28" s="9"/>
      <c r="Y28" s="9"/>
      <c r="Z28" s="9"/>
      <c r="AA28" s="9"/>
      <c r="AB28" s="16">
        <v>4200</v>
      </c>
      <c r="AC28" s="15">
        <v>850</v>
      </c>
      <c r="AD28" s="14">
        <f t="shared" si="4"/>
        <v>1749.571</v>
      </c>
      <c r="AE28" s="14">
        <v>8</v>
      </c>
      <c r="AF28" s="17">
        <f t="shared" si="10"/>
        <v>1509.88</v>
      </c>
      <c r="AG28" s="17">
        <f t="shared" si="11"/>
        <v>125.794</v>
      </c>
      <c r="AH28" s="17">
        <f t="shared" si="12"/>
        <v>26.244</v>
      </c>
      <c r="AI28" s="17">
        <f t="shared" si="13"/>
        <v>87.654</v>
      </c>
      <c r="AJ28" s="14">
        <f t="shared" si="9"/>
        <v>0.577332334578477</v>
      </c>
    </row>
    <row r="29" spans="1:36" s="4" customFormat="1" ht="11.25">
      <c r="A29" s="9">
        <v>18</v>
      </c>
      <c r="B29" s="10"/>
      <c r="C29" s="24" t="s">
        <v>53</v>
      </c>
      <c r="D29" s="9">
        <v>9</v>
      </c>
      <c r="E29" s="9"/>
      <c r="F29" s="9">
        <v>1984</v>
      </c>
      <c r="G29" s="12">
        <f t="shared" si="0"/>
        <v>56.72268907563025</v>
      </c>
      <c r="H29" s="9"/>
      <c r="I29" s="13">
        <f t="shared" si="1"/>
        <v>1735.9</v>
      </c>
      <c r="J29" s="16">
        <v>1589.4</v>
      </c>
      <c r="K29" s="16">
        <f>J29-51.2</f>
        <v>1538.2</v>
      </c>
      <c r="L29" s="16">
        <v>146.5</v>
      </c>
      <c r="M29" s="9">
        <v>83</v>
      </c>
      <c r="N29" s="14">
        <f t="shared" si="2"/>
        <v>1419.971</v>
      </c>
      <c r="O29" s="14">
        <f t="shared" si="3"/>
        <v>569.971</v>
      </c>
      <c r="P29" s="14">
        <v>110.871</v>
      </c>
      <c r="Q29" s="9"/>
      <c r="R29" s="15">
        <v>305</v>
      </c>
      <c r="S29" s="9"/>
      <c r="T29" s="15">
        <v>89.6</v>
      </c>
      <c r="U29" s="15">
        <v>64.5</v>
      </c>
      <c r="V29" s="16"/>
      <c r="W29" s="15"/>
      <c r="X29" s="9"/>
      <c r="Y29" s="9"/>
      <c r="Z29" s="9"/>
      <c r="AA29" s="9"/>
      <c r="AB29" s="16">
        <v>5914</v>
      </c>
      <c r="AC29" s="15">
        <v>850</v>
      </c>
      <c r="AD29" s="14">
        <f t="shared" si="4"/>
        <v>1419.971</v>
      </c>
      <c r="AE29" s="14">
        <v>8</v>
      </c>
      <c r="AF29" s="17">
        <f t="shared" si="10"/>
        <v>1225.435</v>
      </c>
      <c r="AG29" s="17">
        <f t="shared" si="11"/>
        <v>102.096</v>
      </c>
      <c r="AH29" s="17">
        <f t="shared" si="12"/>
        <v>21.3</v>
      </c>
      <c r="AI29" s="17">
        <f t="shared" si="13"/>
        <v>71.141</v>
      </c>
      <c r="AJ29" s="14">
        <f t="shared" si="9"/>
        <v>0.8934006543349691</v>
      </c>
    </row>
    <row r="30" spans="1:36" s="4" customFormat="1" ht="11.25">
      <c r="A30" s="21">
        <v>19</v>
      </c>
      <c r="B30" s="10"/>
      <c r="C30" s="24" t="s">
        <v>53</v>
      </c>
      <c r="D30" s="9">
        <v>34</v>
      </c>
      <c r="E30" s="9" t="s">
        <v>41</v>
      </c>
      <c r="F30" s="9">
        <v>1976</v>
      </c>
      <c r="G30" s="12">
        <f t="shared" si="0"/>
        <v>73.52941176470587</v>
      </c>
      <c r="H30" s="9"/>
      <c r="I30" s="13">
        <f t="shared" si="1"/>
        <v>3172.56</v>
      </c>
      <c r="J30" s="16">
        <v>2873.66</v>
      </c>
      <c r="K30" s="16">
        <f>J30</f>
        <v>2873.66</v>
      </c>
      <c r="L30" s="16">
        <v>298.9</v>
      </c>
      <c r="M30" s="9">
        <v>120</v>
      </c>
      <c r="N30" s="14">
        <f t="shared" si="2"/>
        <v>3591.191</v>
      </c>
      <c r="O30" s="14">
        <f t="shared" si="3"/>
        <v>756.3910000000001</v>
      </c>
      <c r="P30" s="14">
        <v>110.871</v>
      </c>
      <c r="Q30" s="9"/>
      <c r="R30" s="15">
        <v>452.8</v>
      </c>
      <c r="S30" s="9"/>
      <c r="T30" s="15">
        <v>105.6</v>
      </c>
      <c r="U30" s="15">
        <v>87.12</v>
      </c>
      <c r="V30" s="16">
        <v>801.1</v>
      </c>
      <c r="W30" s="15">
        <v>560.8</v>
      </c>
      <c r="X30" s="9"/>
      <c r="Y30" s="9"/>
      <c r="Z30" s="9"/>
      <c r="AA30" s="9"/>
      <c r="AB30" s="16">
        <v>650.5</v>
      </c>
      <c r="AC30" s="15">
        <v>2274</v>
      </c>
      <c r="AD30" s="14">
        <f t="shared" si="4"/>
        <v>3591.191</v>
      </c>
      <c r="AE30" s="14">
        <v>8</v>
      </c>
      <c r="AF30" s="17">
        <f t="shared" si="10"/>
        <v>3099.198</v>
      </c>
      <c r="AG30" s="17">
        <f t="shared" si="11"/>
        <v>258.207</v>
      </c>
      <c r="AH30" s="17">
        <f t="shared" si="12"/>
        <v>53.868</v>
      </c>
      <c r="AI30" s="17">
        <f t="shared" si="13"/>
        <v>179.919</v>
      </c>
      <c r="AJ30" s="14">
        <f t="shared" si="9"/>
        <v>1.2496923783606968</v>
      </c>
    </row>
    <row r="31" spans="1:36" s="4" customFormat="1" ht="11.25">
      <c r="A31" s="9">
        <v>20</v>
      </c>
      <c r="B31" s="10"/>
      <c r="C31" s="11" t="s">
        <v>47</v>
      </c>
      <c r="D31" s="9">
        <v>10</v>
      </c>
      <c r="E31" s="9"/>
      <c r="F31" s="9">
        <v>1954</v>
      </c>
      <c r="G31" s="12">
        <v>89</v>
      </c>
      <c r="H31" s="9"/>
      <c r="I31" s="13">
        <f t="shared" si="1"/>
        <v>1446.6000000000001</v>
      </c>
      <c r="J31" s="16">
        <v>1314.7</v>
      </c>
      <c r="K31" s="16">
        <f>J31-108.9</f>
        <v>1205.8</v>
      </c>
      <c r="L31" s="16">
        <v>131.9</v>
      </c>
      <c r="M31" s="9">
        <v>52</v>
      </c>
      <c r="N31" s="14">
        <f t="shared" si="2"/>
        <v>2659.429</v>
      </c>
      <c r="O31" s="14">
        <f t="shared" si="3"/>
        <v>867.429</v>
      </c>
      <c r="P31" s="14">
        <v>110.871</v>
      </c>
      <c r="Q31" s="9"/>
      <c r="R31" s="15">
        <v>526.038</v>
      </c>
      <c r="S31" s="9"/>
      <c r="T31" s="15">
        <v>120.4</v>
      </c>
      <c r="U31" s="15">
        <v>110.12</v>
      </c>
      <c r="V31" s="16">
        <v>1217.04</v>
      </c>
      <c r="W31" s="15">
        <v>852</v>
      </c>
      <c r="X31" s="9"/>
      <c r="Y31" s="9"/>
      <c r="Z31" s="9"/>
      <c r="AA31" s="9"/>
      <c r="AB31" s="16">
        <v>1320</v>
      </c>
      <c r="AC31" s="15">
        <v>940</v>
      </c>
      <c r="AD31" s="14">
        <f t="shared" si="4"/>
        <v>2659.429</v>
      </c>
      <c r="AE31" s="14">
        <v>8</v>
      </c>
      <c r="AF31" s="17">
        <f t="shared" si="10"/>
        <v>2295.087</v>
      </c>
      <c r="AG31" s="17">
        <f t="shared" si="11"/>
        <v>191.213</v>
      </c>
      <c r="AH31" s="17">
        <f t="shared" si="12"/>
        <v>39.891</v>
      </c>
      <c r="AI31" s="17">
        <f t="shared" si="13"/>
        <v>133.237</v>
      </c>
      <c r="AJ31" s="14">
        <f t="shared" si="9"/>
        <v>2.0228409523085116</v>
      </c>
    </row>
    <row r="32" spans="1:36" s="4" customFormat="1" ht="11.25">
      <c r="A32" s="21">
        <v>21</v>
      </c>
      <c r="B32" s="10"/>
      <c r="C32" s="11" t="s">
        <v>47</v>
      </c>
      <c r="D32" s="9">
        <v>12</v>
      </c>
      <c r="E32" s="9"/>
      <c r="F32" s="9">
        <v>1954</v>
      </c>
      <c r="G32" s="12">
        <v>89</v>
      </c>
      <c r="H32" s="9"/>
      <c r="I32" s="13">
        <f t="shared" si="1"/>
        <v>740.0999999999999</v>
      </c>
      <c r="J32" s="16">
        <v>649.8</v>
      </c>
      <c r="K32" s="16">
        <f>J32</f>
        <v>649.8</v>
      </c>
      <c r="L32" s="16">
        <v>90.3</v>
      </c>
      <c r="M32" s="9">
        <v>27</v>
      </c>
      <c r="N32" s="14">
        <f t="shared" si="2"/>
        <v>1789.871</v>
      </c>
      <c r="O32" s="14">
        <f t="shared" si="3"/>
        <v>706.271</v>
      </c>
      <c r="P32" s="14">
        <v>110.871</v>
      </c>
      <c r="Q32" s="9"/>
      <c r="R32" s="15">
        <v>428.2</v>
      </c>
      <c r="S32" s="9"/>
      <c r="T32" s="15">
        <v>99.8</v>
      </c>
      <c r="U32" s="15">
        <v>67.4</v>
      </c>
      <c r="V32" s="16">
        <v>805.08</v>
      </c>
      <c r="W32" s="15">
        <v>563.6</v>
      </c>
      <c r="X32" s="9"/>
      <c r="Y32" s="9"/>
      <c r="Z32" s="9"/>
      <c r="AA32" s="9"/>
      <c r="AB32" s="16">
        <v>320</v>
      </c>
      <c r="AC32" s="15">
        <v>520</v>
      </c>
      <c r="AD32" s="14">
        <f t="shared" si="4"/>
        <v>1789.871</v>
      </c>
      <c r="AE32" s="14">
        <v>8</v>
      </c>
      <c r="AF32" s="17">
        <f t="shared" si="10"/>
        <v>1544.659</v>
      </c>
      <c r="AG32" s="17">
        <f t="shared" si="11"/>
        <v>128.692</v>
      </c>
      <c r="AH32" s="17">
        <f t="shared" si="12"/>
        <v>26.848</v>
      </c>
      <c r="AI32" s="17">
        <f t="shared" si="13"/>
        <v>89.673</v>
      </c>
      <c r="AJ32" s="14">
        <f t="shared" si="9"/>
        <v>2.7544952293013236</v>
      </c>
    </row>
    <row r="33" spans="1:36" s="4" customFormat="1" ht="11.25">
      <c r="A33" s="9">
        <v>22</v>
      </c>
      <c r="B33" s="10"/>
      <c r="C33" s="22" t="s">
        <v>59</v>
      </c>
      <c r="D33" s="9">
        <v>11</v>
      </c>
      <c r="E33" s="9" t="s">
        <v>42</v>
      </c>
      <c r="F33" s="9">
        <v>1996</v>
      </c>
      <c r="G33" s="12">
        <f t="shared" si="0"/>
        <v>31.512605042016805</v>
      </c>
      <c r="H33" s="9"/>
      <c r="I33" s="13">
        <f t="shared" si="1"/>
        <v>961.8</v>
      </c>
      <c r="J33" s="16">
        <v>878.8</v>
      </c>
      <c r="K33" s="16">
        <f>J33</f>
        <v>878.8</v>
      </c>
      <c r="L33" s="16">
        <v>83</v>
      </c>
      <c r="M33" s="9">
        <v>27</v>
      </c>
      <c r="N33" s="14">
        <f t="shared" si="2"/>
        <v>1728.571</v>
      </c>
      <c r="O33" s="14">
        <f t="shared" si="3"/>
        <v>648.5709999999999</v>
      </c>
      <c r="P33" s="14">
        <v>110.871</v>
      </c>
      <c r="Q33" s="9"/>
      <c r="R33" s="15">
        <v>360</v>
      </c>
      <c r="S33" s="9"/>
      <c r="T33" s="15">
        <v>101.9</v>
      </c>
      <c r="U33" s="15">
        <v>75.8</v>
      </c>
      <c r="V33" s="16">
        <v>281.2</v>
      </c>
      <c r="W33" s="15">
        <v>630</v>
      </c>
      <c r="X33" s="9"/>
      <c r="Y33" s="9"/>
      <c r="Z33" s="9"/>
      <c r="AA33" s="9"/>
      <c r="AB33" s="16">
        <v>1100</v>
      </c>
      <c r="AC33" s="15">
        <v>450</v>
      </c>
      <c r="AD33" s="14">
        <f t="shared" si="4"/>
        <v>1728.571</v>
      </c>
      <c r="AE33" s="14">
        <v>8</v>
      </c>
      <c r="AF33" s="17">
        <f t="shared" si="10"/>
        <v>1491.757</v>
      </c>
      <c r="AG33" s="17">
        <f t="shared" si="11"/>
        <v>124.284</v>
      </c>
      <c r="AH33" s="17">
        <f t="shared" si="12"/>
        <v>25.929</v>
      </c>
      <c r="AI33" s="17">
        <f t="shared" si="13"/>
        <v>86.601</v>
      </c>
      <c r="AJ33" s="14">
        <f t="shared" si="9"/>
        <v>1.9669674556213017</v>
      </c>
    </row>
    <row r="34" spans="1:36" s="4" customFormat="1" ht="11.25">
      <c r="A34" s="21">
        <v>23</v>
      </c>
      <c r="B34" s="10"/>
      <c r="C34" s="22" t="s">
        <v>59</v>
      </c>
      <c r="D34" s="9">
        <v>9</v>
      </c>
      <c r="E34" s="9" t="s">
        <v>41</v>
      </c>
      <c r="F34" s="9">
        <v>1996</v>
      </c>
      <c r="G34" s="12">
        <f>(2011-F34)/47.6*100</f>
        <v>31.512605042016805</v>
      </c>
      <c r="H34" s="9"/>
      <c r="I34" s="13">
        <f>J34+L34</f>
        <v>421.6</v>
      </c>
      <c r="J34" s="16">
        <v>373.3</v>
      </c>
      <c r="K34" s="16">
        <f>J34</f>
        <v>373.3</v>
      </c>
      <c r="L34" s="16">
        <v>48.3</v>
      </c>
      <c r="M34" s="9">
        <v>16</v>
      </c>
      <c r="N34" s="14">
        <f>AD34</f>
        <v>776.871</v>
      </c>
      <c r="O34" s="14">
        <f>P34+R34+T34+U34</f>
        <v>606.871</v>
      </c>
      <c r="P34" s="14">
        <v>110.871</v>
      </c>
      <c r="Q34" s="9"/>
      <c r="R34" s="15">
        <v>301.5</v>
      </c>
      <c r="S34" s="9"/>
      <c r="T34" s="15">
        <v>68.9</v>
      </c>
      <c r="U34" s="15">
        <v>125.6</v>
      </c>
      <c r="V34" s="16">
        <v>0</v>
      </c>
      <c r="W34" s="15">
        <v>0</v>
      </c>
      <c r="X34" s="9"/>
      <c r="Y34" s="9"/>
      <c r="Z34" s="9"/>
      <c r="AA34" s="9"/>
      <c r="AB34" s="16">
        <v>408</v>
      </c>
      <c r="AC34" s="15">
        <v>170</v>
      </c>
      <c r="AD34" s="14">
        <f>O34+W34+AC34</f>
        <v>776.871</v>
      </c>
      <c r="AE34" s="14">
        <v>8</v>
      </c>
      <c r="AF34" s="17">
        <f t="shared" si="10"/>
        <v>670.44</v>
      </c>
      <c r="AG34" s="17">
        <f t="shared" si="11"/>
        <v>55.857</v>
      </c>
      <c r="AH34" s="17">
        <f t="shared" si="12"/>
        <v>11.653</v>
      </c>
      <c r="AI34" s="17">
        <f t="shared" si="13"/>
        <v>38.921</v>
      </c>
      <c r="AJ34" s="14">
        <f t="shared" si="9"/>
        <v>2.0810902759174925</v>
      </c>
    </row>
    <row r="35" spans="1:36" s="4" customFormat="1" ht="11.25">
      <c r="A35" s="9">
        <v>24</v>
      </c>
      <c r="B35" s="10"/>
      <c r="C35" s="22" t="s">
        <v>60</v>
      </c>
      <c r="D35" s="9">
        <v>524</v>
      </c>
      <c r="E35" s="9"/>
      <c r="F35" s="9">
        <v>1988</v>
      </c>
      <c r="G35" s="12">
        <f>(2011-F35)/47.6*100</f>
        <v>48.319327731092436</v>
      </c>
      <c r="H35" s="9"/>
      <c r="I35" s="13">
        <f>J35+L35</f>
        <v>1349.6999999999998</v>
      </c>
      <c r="J35" s="16">
        <v>1237.6</v>
      </c>
      <c r="K35" s="16">
        <f>J35-109.8</f>
        <v>1127.8</v>
      </c>
      <c r="L35" s="16">
        <v>112.1</v>
      </c>
      <c r="M35" s="9">
        <v>64</v>
      </c>
      <c r="N35" s="14">
        <f>AD35</f>
        <v>1956.941</v>
      </c>
      <c r="O35" s="14">
        <f>P35+R35+T35+U35</f>
        <v>752.811</v>
      </c>
      <c r="P35" s="14">
        <v>110.871</v>
      </c>
      <c r="Q35" s="9"/>
      <c r="R35" s="15">
        <v>437.3</v>
      </c>
      <c r="S35" s="9"/>
      <c r="T35" s="15">
        <v>128.49</v>
      </c>
      <c r="U35" s="15">
        <v>76.15</v>
      </c>
      <c r="V35" s="16">
        <v>905.9</v>
      </c>
      <c r="W35" s="15">
        <v>734.13</v>
      </c>
      <c r="X35" s="9"/>
      <c r="Y35" s="9"/>
      <c r="Z35" s="9"/>
      <c r="AA35" s="9"/>
      <c r="AB35" s="16">
        <v>531</v>
      </c>
      <c r="AC35" s="15">
        <v>470</v>
      </c>
      <c r="AD35" s="14">
        <f>O35+W35+AC35</f>
        <v>1956.941</v>
      </c>
      <c r="AE35" s="14">
        <v>8</v>
      </c>
      <c r="AF35" s="17">
        <f t="shared" si="10"/>
        <v>1688.84</v>
      </c>
      <c r="AG35" s="17">
        <f t="shared" si="11"/>
        <v>140.704</v>
      </c>
      <c r="AH35" s="17">
        <f t="shared" si="12"/>
        <v>29.354</v>
      </c>
      <c r="AI35" s="17">
        <f t="shared" si="13"/>
        <v>98.043</v>
      </c>
      <c r="AJ35" s="14">
        <f t="shared" si="9"/>
        <v>1.5812386877828055</v>
      </c>
    </row>
    <row r="36" spans="1:36" s="20" customFormat="1" ht="10.5">
      <c r="A36" s="35" t="s">
        <v>56</v>
      </c>
      <c r="B36" s="35"/>
      <c r="C36" s="35"/>
      <c r="D36" s="35"/>
      <c r="E36" s="35"/>
      <c r="F36" s="35"/>
      <c r="G36" s="35"/>
      <c r="H36" s="35"/>
      <c r="I36" s="19">
        <f>SUM(I12:I35)</f>
        <v>66689.40000000001</v>
      </c>
      <c r="J36" s="19">
        <f aca="true" t="shared" si="14" ref="J36:AI36">SUM(J12:J35)</f>
        <v>60438.700000000004</v>
      </c>
      <c r="K36" s="19">
        <f t="shared" si="14"/>
        <v>57685.640000000014</v>
      </c>
      <c r="L36" s="19">
        <f t="shared" si="14"/>
        <v>6250.7</v>
      </c>
      <c r="M36" s="23">
        <f t="shared" si="14"/>
        <v>2879</v>
      </c>
      <c r="N36" s="19">
        <f t="shared" si="14"/>
        <v>66026.337</v>
      </c>
      <c r="O36" s="19">
        <f t="shared" si="14"/>
        <v>20585.511000000002</v>
      </c>
      <c r="P36" s="19">
        <f t="shared" si="14"/>
        <v>2550.0330000000013</v>
      </c>
      <c r="Q36" s="19">
        <f t="shared" si="14"/>
        <v>0</v>
      </c>
      <c r="R36" s="19">
        <f t="shared" si="14"/>
        <v>12165.007999999996</v>
      </c>
      <c r="S36" s="19">
        <f t="shared" si="14"/>
        <v>0</v>
      </c>
      <c r="T36" s="19">
        <f t="shared" si="14"/>
        <v>3377.17</v>
      </c>
      <c r="U36" s="19">
        <f t="shared" si="14"/>
        <v>2493.3</v>
      </c>
      <c r="V36" s="19">
        <f t="shared" si="14"/>
        <v>17601.620000000006</v>
      </c>
      <c r="W36" s="19">
        <f t="shared" si="14"/>
        <v>15986.825999999997</v>
      </c>
      <c r="X36" s="19">
        <f t="shared" si="14"/>
        <v>0</v>
      </c>
      <c r="Y36" s="19">
        <f t="shared" si="14"/>
        <v>0</v>
      </c>
      <c r="Z36" s="19">
        <f t="shared" si="14"/>
        <v>0</v>
      </c>
      <c r="AA36" s="19">
        <f t="shared" si="14"/>
        <v>0</v>
      </c>
      <c r="AB36" s="19">
        <f t="shared" si="14"/>
        <v>53886.5</v>
      </c>
      <c r="AC36" s="19">
        <f t="shared" si="14"/>
        <v>29454</v>
      </c>
      <c r="AD36" s="19">
        <f t="shared" si="14"/>
        <v>66026.337</v>
      </c>
      <c r="AE36" s="19">
        <f t="shared" si="14"/>
        <v>184</v>
      </c>
      <c r="AF36" s="19">
        <f t="shared" si="14"/>
        <v>56980.731999999996</v>
      </c>
      <c r="AG36" s="19">
        <f t="shared" si="14"/>
        <v>4747.292999999999</v>
      </c>
      <c r="AH36" s="19">
        <f t="shared" si="14"/>
        <v>990.3969999999999</v>
      </c>
      <c r="AI36" s="19">
        <f t="shared" si="14"/>
        <v>3307.9200000000005</v>
      </c>
      <c r="AJ36" s="19"/>
    </row>
  </sheetData>
  <sheetProtection/>
  <mergeCells count="54">
    <mergeCell ref="AD2:AJ2"/>
    <mergeCell ref="AJ25:AJ26"/>
    <mergeCell ref="B7:B10"/>
    <mergeCell ref="C3:W3"/>
    <mergeCell ref="A36:H36"/>
    <mergeCell ref="AE25:AE26"/>
    <mergeCell ref="AF25:AF26"/>
    <mergeCell ref="AG25:AG26"/>
    <mergeCell ref="AH25:AH26"/>
    <mergeCell ref="AI25:AI26"/>
    <mergeCell ref="M25:M26"/>
    <mergeCell ref="N25:N26"/>
    <mergeCell ref="O25:O26"/>
    <mergeCell ref="P25:P26"/>
    <mergeCell ref="R25:R26"/>
    <mergeCell ref="T25:T26"/>
    <mergeCell ref="P8:U8"/>
    <mergeCell ref="AF8:AF9"/>
    <mergeCell ref="AG8:AG9"/>
    <mergeCell ref="AH8:AH9"/>
    <mergeCell ref="V25:V26"/>
    <mergeCell ref="W25:W26"/>
    <mergeCell ref="AB25:AB26"/>
    <mergeCell ref="AC25:AC26"/>
    <mergeCell ref="U25:U26"/>
    <mergeCell ref="AD25:AD26"/>
    <mergeCell ref="AJ6:AJ9"/>
    <mergeCell ref="C7:C10"/>
    <mergeCell ref="D7:D10"/>
    <mergeCell ref="E7:E10"/>
    <mergeCell ref="F7:F10"/>
    <mergeCell ref="G7:G10"/>
    <mergeCell ref="H7:H10"/>
    <mergeCell ref="O7:U7"/>
    <mergeCell ref="M6:M9"/>
    <mergeCell ref="N6:N9"/>
    <mergeCell ref="O6:AC6"/>
    <mergeCell ref="AD6:AD9"/>
    <mergeCell ref="AE6:AE9"/>
    <mergeCell ref="AF6:AI7"/>
    <mergeCell ref="V7:W9"/>
    <mergeCell ref="X7:Y9"/>
    <mergeCell ref="Z7:AA9"/>
    <mergeCell ref="AB7:AC9"/>
    <mergeCell ref="AI8:AI9"/>
    <mergeCell ref="O8:O9"/>
    <mergeCell ref="A6:A10"/>
    <mergeCell ref="B6:E6"/>
    <mergeCell ref="F6:H6"/>
    <mergeCell ref="I6:I9"/>
    <mergeCell ref="J6:K7"/>
    <mergeCell ref="L6:L9"/>
    <mergeCell ref="J8:J9"/>
    <mergeCell ref="K8:K9"/>
  </mergeCells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 А. Малаева</cp:lastModifiedBy>
  <cp:lastPrinted>2013-10-03T04:53:14Z</cp:lastPrinted>
  <dcterms:created xsi:type="dcterms:W3CDTF">2008-03-06T07:48:51Z</dcterms:created>
  <dcterms:modified xsi:type="dcterms:W3CDTF">2013-10-03T07:47:58Z</dcterms:modified>
  <cp:category/>
  <cp:version/>
  <cp:contentType/>
  <cp:contentStatus/>
</cp:coreProperties>
</file>